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rgi\Desktop\CLRTAP\INVENTORY CALC and REPORTING\Analize\"/>
    </mc:Choice>
  </mc:AlternateContent>
  <xr:revisionPtr revIDLastSave="0" documentId="13_ncr:1_{0641B677-5040-4B8B-BEDF-81F2F8C712F0}" xr6:coauthVersionLast="46" xr6:coauthVersionMax="46" xr10:uidLastSave="{00000000-0000-0000-0000-000000000000}"/>
  <bookViews>
    <workbookView xWindow="-120" yWindow="-120" windowWidth="20730" windowHeight="11160" tabRatio="810" xr2:uid="{00000000-000D-0000-FFFF-FFFF00000000}"/>
  </bookViews>
  <sheets>
    <sheet name="Kietosios dalelės (KD.10)" sheetId="54" r:id="rId1"/>
    <sheet name="Anglies monoksidas (CO)" sheetId="52" r:id="rId2"/>
    <sheet name="TSP" sheetId="56" r:id="rId3"/>
  </sheets>
  <calcPr calcId="191029"/>
</workbook>
</file>

<file path=xl/calcChain.xml><?xml version="1.0" encoding="utf-8"?>
<calcChain xmlns="http://schemas.openxmlformats.org/spreadsheetml/2006/main">
  <c r="K13" i="54" l="1"/>
  <c r="K10" i="54"/>
  <c r="AD16" i="56" l="1"/>
  <c r="AD15" i="56"/>
  <c r="AD14" i="56"/>
  <c r="AD12" i="56"/>
  <c r="AD11" i="56"/>
  <c r="AD9" i="56"/>
  <c r="AD8" i="56"/>
  <c r="AD7" i="56"/>
  <c r="AD6" i="56"/>
  <c r="AD5" i="56"/>
  <c r="S16" i="56"/>
  <c r="S15" i="56"/>
  <c r="S14" i="56"/>
  <c r="S12" i="56"/>
  <c r="S11" i="56"/>
  <c r="S9" i="56"/>
  <c r="S8" i="56"/>
  <c r="S7" i="56"/>
  <c r="S6" i="56"/>
  <c r="S5" i="56"/>
  <c r="Q13" i="56"/>
  <c r="Q10" i="56"/>
  <c r="Q17" i="56" s="1"/>
  <c r="Q35" i="56" s="1"/>
  <c r="Q32" i="56" l="1"/>
  <c r="Q33" i="56"/>
  <c r="Q34" i="56"/>
  <c r="Q27" i="56"/>
  <c r="Q24" i="56"/>
  <c r="Q36" i="56"/>
  <c r="Q25" i="56"/>
  <c r="Q26" i="56"/>
  <c r="Q28" i="56"/>
  <c r="Q29" i="56"/>
  <c r="Q30" i="56"/>
  <c r="Q31" i="56"/>
  <c r="AD18" i="52"/>
  <c r="AD17" i="52"/>
  <c r="AD15" i="52"/>
  <c r="AD14" i="52"/>
  <c r="AD13" i="52"/>
  <c r="AD12" i="52"/>
  <c r="AD11" i="52"/>
  <c r="AD9" i="52"/>
  <c r="AD8" i="52"/>
  <c r="AD7" i="52"/>
  <c r="AD6" i="52"/>
  <c r="AD5" i="52"/>
  <c r="S18" i="52"/>
  <c r="S17" i="52"/>
  <c r="S15" i="52"/>
  <c r="S14" i="52"/>
  <c r="S13" i="52"/>
  <c r="S12" i="52"/>
  <c r="S11" i="52"/>
  <c r="S9" i="52"/>
  <c r="S8" i="52"/>
  <c r="S7" i="52"/>
  <c r="S6" i="52"/>
  <c r="S5" i="52"/>
  <c r="Q16" i="52"/>
  <c r="Q10" i="52"/>
  <c r="AD16" i="54"/>
  <c r="AD15" i="54"/>
  <c r="AD14" i="54"/>
  <c r="AD12" i="54"/>
  <c r="AD11" i="54"/>
  <c r="AD9" i="54"/>
  <c r="AD8" i="54"/>
  <c r="AD7" i="54"/>
  <c r="AD6" i="54"/>
  <c r="AD5" i="54"/>
  <c r="S16" i="54"/>
  <c r="S15" i="54"/>
  <c r="S14" i="54"/>
  <c r="S12" i="54"/>
  <c r="S11" i="54"/>
  <c r="S9" i="54"/>
  <c r="S8" i="54"/>
  <c r="S7" i="54"/>
  <c r="S6" i="54"/>
  <c r="S5" i="54"/>
  <c r="Q13" i="54"/>
  <c r="Q10" i="54"/>
  <c r="Q19" i="52" l="1"/>
  <c r="Q37" i="52" s="1"/>
  <c r="Q17" i="54"/>
  <c r="Q38" i="52"/>
  <c r="Q28" i="52"/>
  <c r="Q31" i="52"/>
  <c r="Q39" i="52"/>
  <c r="Q40" i="52"/>
  <c r="Q29" i="52"/>
  <c r="Q34" i="52"/>
  <c r="Q35" i="52"/>
  <c r="Q36" i="52"/>
  <c r="AC6" i="52"/>
  <c r="AC7" i="52"/>
  <c r="AC8" i="52"/>
  <c r="AC9" i="52"/>
  <c r="AC11" i="52"/>
  <c r="AC12" i="52"/>
  <c r="AC13" i="52"/>
  <c r="AC14" i="52"/>
  <c r="AC15" i="52"/>
  <c r="AC17" i="52"/>
  <c r="AC18" i="52"/>
  <c r="AC5" i="52"/>
  <c r="P10" i="56"/>
  <c r="S10" i="56" s="1"/>
  <c r="P13" i="56"/>
  <c r="S13" i="56" s="1"/>
  <c r="AC6" i="56"/>
  <c r="AC7" i="56"/>
  <c r="AC8" i="56"/>
  <c r="AC9" i="56"/>
  <c r="AC11" i="56"/>
  <c r="AC12" i="56"/>
  <c r="AC14" i="56"/>
  <c r="AC15" i="56"/>
  <c r="AC16" i="56"/>
  <c r="AC5" i="56"/>
  <c r="T6" i="56"/>
  <c r="T7" i="56"/>
  <c r="T8" i="56"/>
  <c r="T9" i="56"/>
  <c r="T11" i="56"/>
  <c r="T12" i="56"/>
  <c r="T14" i="56"/>
  <c r="T15" i="56"/>
  <c r="T16" i="56"/>
  <c r="T5" i="56"/>
  <c r="AC6" i="54"/>
  <c r="AC7" i="54"/>
  <c r="AC8" i="54"/>
  <c r="AC9" i="54"/>
  <c r="AC11" i="54"/>
  <c r="AC12" i="54"/>
  <c r="AC14" i="54"/>
  <c r="AC15" i="54"/>
  <c r="AC16" i="54"/>
  <c r="AC5" i="54"/>
  <c r="P10" i="52"/>
  <c r="S10" i="52" s="1"/>
  <c r="P16" i="52"/>
  <c r="T6" i="52"/>
  <c r="T7" i="52"/>
  <c r="T8" i="52"/>
  <c r="T9" i="52"/>
  <c r="T11" i="52"/>
  <c r="T12" i="52"/>
  <c r="T13" i="52"/>
  <c r="T14" i="52"/>
  <c r="T15" i="52"/>
  <c r="T17" i="52"/>
  <c r="T18" i="52"/>
  <c r="T5" i="52"/>
  <c r="T6" i="54"/>
  <c r="T7" i="54"/>
  <c r="T8" i="54"/>
  <c r="T9" i="54"/>
  <c r="T11" i="54"/>
  <c r="T12" i="54"/>
  <c r="T14" i="54"/>
  <c r="T15" i="54"/>
  <c r="T16" i="54"/>
  <c r="T5" i="54"/>
  <c r="P10" i="54"/>
  <c r="S10" i="54" s="1"/>
  <c r="P13" i="54"/>
  <c r="S13" i="54" s="1"/>
  <c r="Q33" i="52" l="1"/>
  <c r="Q36" i="54"/>
  <c r="Q28" i="54"/>
  <c r="Q24" i="54"/>
  <c r="Q35" i="54"/>
  <c r="Q31" i="54"/>
  <c r="Q27" i="54"/>
  <c r="Q33" i="54"/>
  <c r="Q34" i="54"/>
  <c r="Q30" i="54"/>
  <c r="Q26" i="54"/>
  <c r="Q25" i="54"/>
  <c r="Q32" i="54"/>
  <c r="S16" i="52"/>
  <c r="P19" i="52"/>
  <c r="Q30" i="52"/>
  <c r="Q29" i="54"/>
  <c r="Q32" i="52"/>
  <c r="Q26" i="52"/>
  <c r="Q27" i="52"/>
  <c r="P17" i="56"/>
  <c r="P29" i="56" s="1"/>
  <c r="P17" i="54"/>
  <c r="P31" i="54" s="1"/>
  <c r="U5" i="52"/>
  <c r="P34" i="52" l="1"/>
  <c r="P27" i="52"/>
  <c r="P32" i="52"/>
  <c r="P38" i="52"/>
  <c r="P36" i="52"/>
  <c r="P28" i="52"/>
  <c r="P33" i="52"/>
  <c r="P39" i="52"/>
  <c r="P30" i="52"/>
  <c r="P29" i="52"/>
  <c r="P40" i="52"/>
  <c r="P25" i="56"/>
  <c r="S17" i="56"/>
  <c r="P33" i="56"/>
  <c r="S19" i="52"/>
  <c r="P26" i="52"/>
  <c r="P35" i="52"/>
  <c r="P31" i="52"/>
  <c r="P30" i="56"/>
  <c r="S17" i="54"/>
  <c r="P37" i="52"/>
  <c r="P26" i="56"/>
  <c r="P35" i="56"/>
  <c r="P27" i="56"/>
  <c r="P28" i="56"/>
  <c r="P36" i="56"/>
  <c r="P31" i="56"/>
  <c r="P32" i="56"/>
  <c r="P34" i="56"/>
  <c r="P24" i="56"/>
  <c r="P27" i="54"/>
  <c r="P36" i="54"/>
  <c r="P34" i="54"/>
  <c r="P30" i="54"/>
  <c r="P33" i="54"/>
  <c r="P32" i="54"/>
  <c r="P28" i="54"/>
  <c r="P24" i="54"/>
  <c r="P26" i="54"/>
  <c r="P35" i="54"/>
  <c r="P29" i="54"/>
  <c r="P25" i="54"/>
  <c r="AB6" i="54"/>
  <c r="AB7" i="54"/>
  <c r="AB8" i="54"/>
  <c r="AB9" i="54"/>
  <c r="AB11" i="54"/>
  <c r="AB12" i="54"/>
  <c r="AB14" i="54"/>
  <c r="AB15" i="54"/>
  <c r="AB16" i="54"/>
  <c r="AB5" i="54"/>
  <c r="V16" i="54"/>
  <c r="U16" i="54"/>
  <c r="O10" i="54"/>
  <c r="T10" i="54" s="1"/>
  <c r="U5" i="54"/>
  <c r="U11" i="54"/>
  <c r="U12" i="54"/>
  <c r="U14" i="54"/>
  <c r="U15" i="54"/>
  <c r="U6" i="54"/>
  <c r="U7" i="54"/>
  <c r="U8" i="54"/>
  <c r="U9" i="54"/>
  <c r="O13" i="54"/>
  <c r="T13" i="54" s="1"/>
  <c r="AA7" i="54"/>
  <c r="AB6" i="52"/>
  <c r="AB7" i="52"/>
  <c r="AB8" i="52"/>
  <c r="AB9" i="52"/>
  <c r="AB11" i="52"/>
  <c r="AB12" i="52"/>
  <c r="AB13" i="52"/>
  <c r="AB14" i="52"/>
  <c r="AB15" i="52"/>
  <c r="AB17" i="52"/>
  <c r="AB18" i="52"/>
  <c r="AB5" i="52"/>
  <c r="AB11" i="56"/>
  <c r="AB12" i="56"/>
  <c r="AB14" i="56"/>
  <c r="AB15" i="56"/>
  <c r="AB16" i="56"/>
  <c r="AB6" i="56"/>
  <c r="AB7" i="56"/>
  <c r="AB8" i="56"/>
  <c r="AB9" i="56"/>
  <c r="AB5" i="56"/>
  <c r="U11" i="52"/>
  <c r="U12" i="52"/>
  <c r="U13" i="52"/>
  <c r="U14" i="52"/>
  <c r="U15" i="52"/>
  <c r="U17" i="52"/>
  <c r="U18" i="52"/>
  <c r="U6" i="52"/>
  <c r="U7" i="52"/>
  <c r="U8" i="52"/>
  <c r="U9" i="52"/>
  <c r="O16" i="52"/>
  <c r="T16" i="52" s="1"/>
  <c r="O10" i="52"/>
  <c r="O19" i="52" l="1"/>
  <c r="T19" i="52" s="1"/>
  <c r="T10" i="52"/>
  <c r="O17" i="54"/>
  <c r="T17" i="54" s="1"/>
  <c r="U11" i="56"/>
  <c r="U12" i="56"/>
  <c r="U14" i="56"/>
  <c r="U15" i="56"/>
  <c r="U16" i="56"/>
  <c r="U6" i="56"/>
  <c r="U7" i="56"/>
  <c r="U8" i="56"/>
  <c r="U9" i="56"/>
  <c r="U5" i="56"/>
  <c r="V5" i="56"/>
  <c r="O13" i="56"/>
  <c r="T13" i="56" s="1"/>
  <c r="O10" i="56"/>
  <c r="T10" i="56" s="1"/>
  <c r="O37" i="52" l="1"/>
  <c r="O39" i="52"/>
  <c r="O31" i="52"/>
  <c r="O33" i="52"/>
  <c r="O36" i="52"/>
  <c r="O32" i="52"/>
  <c r="O26" i="52"/>
  <c r="O28" i="52"/>
  <c r="O29" i="52"/>
  <c r="O35" i="52"/>
  <c r="O27" i="52"/>
  <c r="O34" i="52"/>
  <c r="O38" i="52"/>
  <c r="O30" i="52"/>
  <c r="O40" i="52"/>
  <c r="O29" i="54"/>
  <c r="O17" i="56"/>
  <c r="T17" i="56" s="1"/>
  <c r="O24" i="54"/>
  <c r="O33" i="54"/>
  <c r="O25" i="54"/>
  <c r="O26" i="54"/>
  <c r="O34" i="54"/>
  <c r="O35" i="54"/>
  <c r="O27" i="54"/>
  <c r="O28" i="54"/>
  <c r="O36" i="54"/>
  <c r="O30" i="54"/>
  <c r="O31" i="54"/>
  <c r="O32" i="54"/>
  <c r="G13" i="56"/>
  <c r="AA16" i="56"/>
  <c r="AA15" i="56"/>
  <c r="AA14" i="56"/>
  <c r="AA12" i="56"/>
  <c r="AA11" i="56"/>
  <c r="AA9" i="56"/>
  <c r="AA8" i="56"/>
  <c r="AA7" i="56"/>
  <c r="AA6" i="56"/>
  <c r="AA5" i="56"/>
  <c r="W16" i="56"/>
  <c r="W15" i="56"/>
  <c r="W14" i="56"/>
  <c r="W12" i="56"/>
  <c r="W11" i="56"/>
  <c r="W9" i="56"/>
  <c r="W8" i="56"/>
  <c r="W7" i="56"/>
  <c r="W6" i="56"/>
  <c r="W5" i="56"/>
  <c r="V16" i="56"/>
  <c r="V15" i="56"/>
  <c r="V14" i="56"/>
  <c r="V12" i="56"/>
  <c r="V11" i="56"/>
  <c r="V9" i="56"/>
  <c r="V8" i="56"/>
  <c r="V7" i="56"/>
  <c r="V6" i="56"/>
  <c r="C13" i="56"/>
  <c r="AD13" i="56" s="1"/>
  <c r="D13" i="56"/>
  <c r="E13" i="56"/>
  <c r="F13" i="56"/>
  <c r="H13" i="56"/>
  <c r="I13" i="56"/>
  <c r="J13" i="56"/>
  <c r="K13" i="56"/>
  <c r="L13" i="56"/>
  <c r="M13" i="56"/>
  <c r="C10" i="56"/>
  <c r="AD10" i="56" s="1"/>
  <c r="D10" i="56"/>
  <c r="E10" i="56"/>
  <c r="F10" i="56"/>
  <c r="G10" i="56"/>
  <c r="H10" i="56"/>
  <c r="I10" i="56"/>
  <c r="J10" i="56"/>
  <c r="K10" i="56"/>
  <c r="L10" i="56"/>
  <c r="M10" i="56"/>
  <c r="N13" i="56"/>
  <c r="U13" i="56" s="1"/>
  <c r="N10" i="56"/>
  <c r="U10" i="56" s="1"/>
  <c r="V18" i="52"/>
  <c r="V17" i="52"/>
  <c r="V15" i="52"/>
  <c r="V14" i="52"/>
  <c r="V13" i="52"/>
  <c r="V12" i="52"/>
  <c r="V11" i="52"/>
  <c r="V9" i="52"/>
  <c r="V8" i="52"/>
  <c r="V7" i="52"/>
  <c r="V6" i="52"/>
  <c r="V5" i="52"/>
  <c r="W11" i="52"/>
  <c r="W9" i="52"/>
  <c r="W8" i="52"/>
  <c r="W7" i="52"/>
  <c r="W6" i="52"/>
  <c r="W5" i="52"/>
  <c r="W14" i="52"/>
  <c r="W15" i="52"/>
  <c r="W17" i="52"/>
  <c r="W18" i="52"/>
  <c r="W12" i="52"/>
  <c r="X12" i="52"/>
  <c r="W13" i="52"/>
  <c r="Y5" i="52"/>
  <c r="AA18" i="52"/>
  <c r="AA17" i="52"/>
  <c r="AA15" i="52"/>
  <c r="AA14" i="52"/>
  <c r="AA13" i="52"/>
  <c r="AA12" i="52"/>
  <c r="AA11" i="52"/>
  <c r="AA9" i="52"/>
  <c r="AA8" i="52"/>
  <c r="AA7" i="52"/>
  <c r="AA6" i="52"/>
  <c r="AA5" i="52"/>
  <c r="C16" i="52"/>
  <c r="D16" i="52"/>
  <c r="E16" i="52"/>
  <c r="F16" i="52"/>
  <c r="G16" i="52"/>
  <c r="H16" i="52"/>
  <c r="I16" i="52"/>
  <c r="J16" i="52"/>
  <c r="K16" i="52"/>
  <c r="L16" i="52"/>
  <c r="M16" i="52"/>
  <c r="C10" i="52"/>
  <c r="D10" i="52"/>
  <c r="E10" i="52"/>
  <c r="F10" i="52"/>
  <c r="G10" i="52"/>
  <c r="H10" i="52"/>
  <c r="I10" i="52"/>
  <c r="J10" i="52"/>
  <c r="K10" i="52"/>
  <c r="L10" i="52"/>
  <c r="M10" i="52"/>
  <c r="N16" i="52"/>
  <c r="U16" i="52" s="1"/>
  <c r="N10" i="52"/>
  <c r="U10" i="52" s="1"/>
  <c r="AB16" i="52" l="1"/>
  <c r="AD16" i="52"/>
  <c r="AC16" i="52"/>
  <c r="AB10" i="52"/>
  <c r="AD10" i="52"/>
  <c r="AC10" i="52"/>
  <c r="AB13" i="56"/>
  <c r="AC13" i="56"/>
  <c r="AB10" i="56"/>
  <c r="AC10" i="56"/>
  <c r="O30" i="56"/>
  <c r="O24" i="56"/>
  <c r="O32" i="56"/>
  <c r="O27" i="56"/>
  <c r="O35" i="56"/>
  <c r="O36" i="56"/>
  <c r="O31" i="56"/>
  <c r="O25" i="56"/>
  <c r="O33" i="56"/>
  <c r="O26" i="56"/>
  <c r="O34" i="56"/>
  <c r="O28" i="56"/>
  <c r="O29" i="56"/>
  <c r="L19" i="52"/>
  <c r="L29" i="52" s="1"/>
  <c r="K19" i="52"/>
  <c r="K40" i="52" s="1"/>
  <c r="M19" i="52"/>
  <c r="M29" i="52" s="1"/>
  <c r="V13" i="56"/>
  <c r="W13" i="56"/>
  <c r="AA13" i="56"/>
  <c r="N17" i="56"/>
  <c r="N35" i="56" s="1"/>
  <c r="AA10" i="56"/>
  <c r="V10" i="56"/>
  <c r="M17" i="56"/>
  <c r="L17" i="56"/>
  <c r="L32" i="56" s="1"/>
  <c r="W10" i="56"/>
  <c r="K17" i="56"/>
  <c r="K36" i="56" s="1"/>
  <c r="J17" i="56"/>
  <c r="J35" i="56" s="1"/>
  <c r="I17" i="56"/>
  <c r="I32" i="56" s="1"/>
  <c r="H17" i="56"/>
  <c r="H29" i="56" s="1"/>
  <c r="G17" i="56"/>
  <c r="G34" i="56" s="1"/>
  <c r="F17" i="56"/>
  <c r="F32" i="56" s="1"/>
  <c r="E17" i="56"/>
  <c r="E25" i="56" s="1"/>
  <c r="D17" i="56"/>
  <c r="D36" i="56" s="1"/>
  <c r="C17" i="56"/>
  <c r="AD17" i="56" s="1"/>
  <c r="C19" i="52"/>
  <c r="E19" i="52"/>
  <c r="E37" i="52" s="1"/>
  <c r="D19" i="52"/>
  <c r="D27" i="52" s="1"/>
  <c r="F19" i="52"/>
  <c r="F33" i="52" s="1"/>
  <c r="G19" i="52"/>
  <c r="G36" i="52" s="1"/>
  <c r="H19" i="52"/>
  <c r="H27" i="52" s="1"/>
  <c r="I19" i="52"/>
  <c r="I33" i="52" s="1"/>
  <c r="J19" i="52"/>
  <c r="J27" i="52" s="1"/>
  <c r="W16" i="52"/>
  <c r="W10" i="52"/>
  <c r="AA16" i="52"/>
  <c r="V16" i="52"/>
  <c r="V10" i="52"/>
  <c r="N19" i="52"/>
  <c r="AA10" i="52"/>
  <c r="N10" i="54"/>
  <c r="N13" i="54"/>
  <c r="U13" i="54" s="1"/>
  <c r="Z5" i="54"/>
  <c r="AA16" i="54"/>
  <c r="AA15" i="54"/>
  <c r="AA14" i="54"/>
  <c r="AA12" i="54"/>
  <c r="AA11" i="54"/>
  <c r="AA9" i="54"/>
  <c r="AA8" i="54"/>
  <c r="AA6" i="54"/>
  <c r="AA5" i="54"/>
  <c r="W16" i="54"/>
  <c r="W15" i="54"/>
  <c r="W14" i="54"/>
  <c r="W12" i="54"/>
  <c r="W11" i="54"/>
  <c r="W9" i="54"/>
  <c r="W8" i="54"/>
  <c r="W7" i="54"/>
  <c r="W6" i="54"/>
  <c r="W5" i="54"/>
  <c r="V15" i="54"/>
  <c r="V14" i="54"/>
  <c r="V12" i="54"/>
  <c r="V11" i="54"/>
  <c r="V9" i="54"/>
  <c r="V8" i="54"/>
  <c r="V7" i="54"/>
  <c r="V6" i="54"/>
  <c r="V5" i="54"/>
  <c r="M13" i="54"/>
  <c r="L13" i="54"/>
  <c r="I13" i="54"/>
  <c r="H13" i="54"/>
  <c r="G13" i="54"/>
  <c r="F13" i="54"/>
  <c r="E13" i="54"/>
  <c r="D13" i="54"/>
  <c r="C13" i="54"/>
  <c r="J13" i="54"/>
  <c r="M10" i="54"/>
  <c r="L10" i="54"/>
  <c r="D10" i="54"/>
  <c r="C10" i="54"/>
  <c r="E10" i="54"/>
  <c r="F10" i="54"/>
  <c r="G10" i="54"/>
  <c r="H10" i="54"/>
  <c r="I10" i="54"/>
  <c r="J10" i="54"/>
  <c r="Z15" i="56"/>
  <c r="Y7" i="56"/>
  <c r="Y16" i="54"/>
  <c r="Y14" i="54"/>
  <c r="Y12" i="54"/>
  <c r="Y11" i="54"/>
  <c r="Z8" i="54"/>
  <c r="Y6" i="54"/>
  <c r="X16" i="54"/>
  <c r="Y15" i="54"/>
  <c r="X15" i="54"/>
  <c r="Z14" i="54"/>
  <c r="X14" i="54"/>
  <c r="Z12" i="54"/>
  <c r="X12" i="54"/>
  <c r="Z11" i="54"/>
  <c r="Y8" i="54"/>
  <c r="X8" i="54"/>
  <c r="X7" i="54"/>
  <c r="X6" i="54"/>
  <c r="Z16" i="54"/>
  <c r="Z15" i="54"/>
  <c r="X11" i="54"/>
  <c r="X9" i="54"/>
  <c r="Z9" i="54"/>
  <c r="Y9" i="54"/>
  <c r="Z7" i="54"/>
  <c r="Y7" i="54"/>
  <c r="Z6" i="54"/>
  <c r="Y5" i="54"/>
  <c r="X5" i="54"/>
  <c r="Y8" i="52"/>
  <c r="Y13" i="52"/>
  <c r="X14" i="52"/>
  <c r="X17" i="52"/>
  <c r="Y14" i="52"/>
  <c r="Y17" i="52"/>
  <c r="Z5" i="52"/>
  <c r="Y6" i="52"/>
  <c r="X7" i="52"/>
  <c r="Z8" i="52"/>
  <c r="X9" i="52"/>
  <c r="Z9" i="52"/>
  <c r="Z16" i="52"/>
  <c r="Z11" i="52"/>
  <c r="Y12" i="52"/>
  <c r="Z12" i="52"/>
  <c r="X13" i="52"/>
  <c r="Z14" i="52"/>
  <c r="X5" i="52"/>
  <c r="Z6" i="52"/>
  <c r="Y7" i="52"/>
  <c r="X8" i="52"/>
  <c r="Z10" i="52"/>
  <c r="X15" i="52"/>
  <c r="X6" i="52"/>
  <c r="Z7" i="52"/>
  <c r="Y9" i="52"/>
  <c r="Y16" i="52"/>
  <c r="Y11" i="52"/>
  <c r="X11" i="52"/>
  <c r="Z15" i="52"/>
  <c r="Y15" i="52"/>
  <c r="Z17" i="52"/>
  <c r="X16" i="52"/>
  <c r="Z13" i="52"/>
  <c r="X10" i="52"/>
  <c r="Y10" i="52"/>
  <c r="Y15" i="56"/>
  <c r="X14" i="56"/>
  <c r="X8" i="56"/>
  <c r="Z12" i="56"/>
  <c r="X7" i="56"/>
  <c r="X5" i="56"/>
  <c r="Z14" i="56"/>
  <c r="X9" i="56"/>
  <c r="X12" i="56"/>
  <c r="X11" i="56"/>
  <c r="Z7" i="56"/>
  <c r="Y5" i="56"/>
  <c r="X6" i="56"/>
  <c r="Z8" i="56"/>
  <c r="Y11" i="56"/>
  <c r="Y14" i="56"/>
  <c r="Y12" i="56"/>
  <c r="Z11" i="56"/>
  <c r="Z9" i="56"/>
  <c r="Y9" i="56"/>
  <c r="Y8" i="56"/>
  <c r="Y6" i="56"/>
  <c r="Z6" i="56"/>
  <c r="Z5" i="56"/>
  <c r="Y13" i="56"/>
  <c r="Z10" i="56"/>
  <c r="Z13" i="56"/>
  <c r="X13" i="56"/>
  <c r="X10" i="56"/>
  <c r="Y10" i="56"/>
  <c r="X15" i="56"/>
  <c r="Z18" i="52"/>
  <c r="Y18" i="52"/>
  <c r="X18" i="52"/>
  <c r="X16" i="56"/>
  <c r="Y16" i="56"/>
  <c r="Z16" i="56"/>
  <c r="M17" i="54" l="1"/>
  <c r="V13" i="54"/>
  <c r="AD19" i="52"/>
  <c r="AC19" i="52"/>
  <c r="AD13" i="54"/>
  <c r="AC13" i="54"/>
  <c r="AB10" i="54"/>
  <c r="AD10" i="54"/>
  <c r="AC10" i="54"/>
  <c r="K24" i="56"/>
  <c r="AB17" i="56"/>
  <c r="AC17" i="56"/>
  <c r="K34" i="52"/>
  <c r="K35" i="52"/>
  <c r="K36" i="52"/>
  <c r="K30" i="52"/>
  <c r="K27" i="52"/>
  <c r="L38" i="52"/>
  <c r="L28" i="52"/>
  <c r="I29" i="52"/>
  <c r="L30" i="52"/>
  <c r="M30" i="52"/>
  <c r="K31" i="52"/>
  <c r="L37" i="52"/>
  <c r="L40" i="52"/>
  <c r="C35" i="52"/>
  <c r="AB19" i="52"/>
  <c r="L27" i="52"/>
  <c r="L36" i="52"/>
  <c r="Z13" i="54"/>
  <c r="AB13" i="54"/>
  <c r="V10" i="54"/>
  <c r="U10" i="54"/>
  <c r="L35" i="52"/>
  <c r="L34" i="52"/>
  <c r="L26" i="52"/>
  <c r="N31" i="52"/>
  <c r="V19" i="52"/>
  <c r="U19" i="52"/>
  <c r="L33" i="52"/>
  <c r="U17" i="56"/>
  <c r="I17" i="54"/>
  <c r="I24" i="54" s="1"/>
  <c r="E17" i="54"/>
  <c r="E35" i="54" s="1"/>
  <c r="C17" i="54"/>
  <c r="N17" i="54"/>
  <c r="M37" i="52"/>
  <c r="K37" i="52"/>
  <c r="M31" i="52"/>
  <c r="K33" i="52"/>
  <c r="M33" i="52"/>
  <c r="K26" i="52"/>
  <c r="K29" i="52"/>
  <c r="K38" i="52"/>
  <c r="K28" i="52"/>
  <c r="L39" i="52"/>
  <c r="K39" i="52"/>
  <c r="L32" i="52"/>
  <c r="L31" i="52"/>
  <c r="K32" i="52"/>
  <c r="M40" i="52"/>
  <c r="M28" i="52"/>
  <c r="M39" i="52"/>
  <c r="M38" i="52"/>
  <c r="M35" i="52"/>
  <c r="M32" i="52"/>
  <c r="M34" i="52"/>
  <c r="M26" i="52"/>
  <c r="M36" i="52"/>
  <c r="M27" i="52"/>
  <c r="F34" i="52"/>
  <c r="J35" i="52"/>
  <c r="J30" i="52"/>
  <c r="I40" i="52"/>
  <c r="I36" i="52"/>
  <c r="I35" i="52"/>
  <c r="I30" i="52"/>
  <c r="H30" i="52"/>
  <c r="H36" i="52"/>
  <c r="C32" i="52"/>
  <c r="I35" i="56"/>
  <c r="F35" i="56"/>
  <c r="K28" i="56"/>
  <c r="N34" i="56"/>
  <c r="AA17" i="56"/>
  <c r="N24" i="56"/>
  <c r="N26" i="56"/>
  <c r="N36" i="56"/>
  <c r="W17" i="56"/>
  <c r="N32" i="56"/>
  <c r="N29" i="56"/>
  <c r="N31" i="56"/>
  <c r="N25" i="56"/>
  <c r="N33" i="56"/>
  <c r="N28" i="56"/>
  <c r="N27" i="56"/>
  <c r="V17" i="56"/>
  <c r="N30" i="56"/>
  <c r="M24" i="56"/>
  <c r="M30" i="56"/>
  <c r="M29" i="56"/>
  <c r="M25" i="56"/>
  <c r="M28" i="56"/>
  <c r="M35" i="56"/>
  <c r="M32" i="56"/>
  <c r="M31" i="56"/>
  <c r="M34" i="56"/>
  <c r="M27" i="56"/>
  <c r="M26" i="56"/>
  <c r="M33" i="56"/>
  <c r="M36" i="56"/>
  <c r="L30" i="56"/>
  <c r="L33" i="56"/>
  <c r="L27" i="56"/>
  <c r="L31" i="56"/>
  <c r="L25" i="56"/>
  <c r="L36" i="56"/>
  <c r="L28" i="56"/>
  <c r="L29" i="56"/>
  <c r="L34" i="56"/>
  <c r="L35" i="56"/>
  <c r="L26" i="56"/>
  <c r="L24" i="56"/>
  <c r="K35" i="56"/>
  <c r="K31" i="56"/>
  <c r="K25" i="56"/>
  <c r="K33" i="56"/>
  <c r="K29" i="56"/>
  <c r="K26" i="56"/>
  <c r="K27" i="56"/>
  <c r="K34" i="56"/>
  <c r="K32" i="56"/>
  <c r="K30" i="56"/>
  <c r="J32" i="56"/>
  <c r="J29" i="56"/>
  <c r="J27" i="56"/>
  <c r="J28" i="56"/>
  <c r="J24" i="56"/>
  <c r="J30" i="56"/>
  <c r="J34" i="56"/>
  <c r="J26" i="56"/>
  <c r="J33" i="56"/>
  <c r="J31" i="56"/>
  <c r="J25" i="56"/>
  <c r="J36" i="56"/>
  <c r="I27" i="56"/>
  <c r="I31" i="56"/>
  <c r="I26" i="56"/>
  <c r="I25" i="56"/>
  <c r="I30" i="56"/>
  <c r="I24" i="56"/>
  <c r="I34" i="56"/>
  <c r="I36" i="56"/>
  <c r="I28" i="56"/>
  <c r="I33" i="56"/>
  <c r="I29" i="56"/>
  <c r="H30" i="56"/>
  <c r="H28" i="56"/>
  <c r="H32" i="56"/>
  <c r="H25" i="56"/>
  <c r="H36" i="56"/>
  <c r="H33" i="56"/>
  <c r="H27" i="56"/>
  <c r="H24" i="56"/>
  <c r="H31" i="56"/>
  <c r="H26" i="56"/>
  <c r="H35" i="56"/>
  <c r="H34" i="56"/>
  <c r="G31" i="56"/>
  <c r="G26" i="56"/>
  <c r="G25" i="56"/>
  <c r="G36" i="56"/>
  <c r="G28" i="56"/>
  <c r="G30" i="56"/>
  <c r="G32" i="56"/>
  <c r="G29" i="56"/>
  <c r="G33" i="56"/>
  <c r="G35" i="56"/>
  <c r="G24" i="56"/>
  <c r="G27" i="56"/>
  <c r="F29" i="56"/>
  <c r="F31" i="56"/>
  <c r="F34" i="56"/>
  <c r="F28" i="56"/>
  <c r="F36" i="56"/>
  <c r="F30" i="56"/>
  <c r="F33" i="56"/>
  <c r="F25" i="56"/>
  <c r="F27" i="56"/>
  <c r="F26" i="56"/>
  <c r="F24" i="56"/>
  <c r="E36" i="56"/>
  <c r="E30" i="56"/>
  <c r="E24" i="56"/>
  <c r="E28" i="56"/>
  <c r="E26" i="56"/>
  <c r="E34" i="56"/>
  <c r="E35" i="56"/>
  <c r="E32" i="56"/>
  <c r="E29" i="56"/>
  <c r="E27" i="56"/>
  <c r="E31" i="56"/>
  <c r="E33" i="56"/>
  <c r="D31" i="56"/>
  <c r="D33" i="56"/>
  <c r="D27" i="56"/>
  <c r="D25" i="56"/>
  <c r="D24" i="56"/>
  <c r="D32" i="56"/>
  <c r="D26" i="56"/>
  <c r="D35" i="56"/>
  <c r="D29" i="56"/>
  <c r="D30" i="56"/>
  <c r="D28" i="56"/>
  <c r="D34" i="56"/>
  <c r="C36" i="56"/>
  <c r="C24" i="56"/>
  <c r="C26" i="56"/>
  <c r="C33" i="56"/>
  <c r="X17" i="56"/>
  <c r="C29" i="56"/>
  <c r="C31" i="56"/>
  <c r="Y17" i="56"/>
  <c r="C35" i="56"/>
  <c r="C30" i="56"/>
  <c r="Z17" i="56"/>
  <c r="C34" i="56"/>
  <c r="C27" i="56"/>
  <c r="C32" i="56"/>
  <c r="C25" i="56"/>
  <c r="C28" i="56"/>
  <c r="C36" i="52"/>
  <c r="C39" i="52"/>
  <c r="Y19" i="52"/>
  <c r="C38" i="52"/>
  <c r="C29" i="52"/>
  <c r="C33" i="52"/>
  <c r="C31" i="52"/>
  <c r="C37" i="52"/>
  <c r="C27" i="52"/>
  <c r="C30" i="52"/>
  <c r="Z19" i="52"/>
  <c r="X19" i="52"/>
  <c r="C26" i="52"/>
  <c r="C34" i="52"/>
  <c r="C40" i="52"/>
  <c r="C28" i="52"/>
  <c r="E34" i="52"/>
  <c r="E39" i="52"/>
  <c r="E32" i="52"/>
  <c r="E40" i="52"/>
  <c r="E26" i="52"/>
  <c r="E36" i="52"/>
  <c r="E38" i="52"/>
  <c r="E28" i="52"/>
  <c r="E31" i="52"/>
  <c r="E29" i="52"/>
  <c r="E33" i="52"/>
  <c r="E35" i="52"/>
  <c r="E27" i="52"/>
  <c r="E30" i="52"/>
  <c r="D32" i="52"/>
  <c r="D33" i="52"/>
  <c r="D30" i="52"/>
  <c r="D31" i="52"/>
  <c r="D28" i="52"/>
  <c r="D35" i="52"/>
  <c r="D36" i="52"/>
  <c r="D39" i="52"/>
  <c r="D37" i="52"/>
  <c r="D34" i="52"/>
  <c r="D29" i="52"/>
  <c r="D26" i="52"/>
  <c r="D38" i="52"/>
  <c r="D40" i="52"/>
  <c r="F26" i="52"/>
  <c r="F32" i="52"/>
  <c r="F38" i="52"/>
  <c r="F30" i="52"/>
  <c r="F37" i="52"/>
  <c r="F35" i="52"/>
  <c r="F28" i="52"/>
  <c r="F40" i="52"/>
  <c r="F31" i="52"/>
  <c r="F36" i="52"/>
  <c r="F27" i="52"/>
  <c r="F29" i="52"/>
  <c r="F39" i="52"/>
  <c r="G30" i="52"/>
  <c r="G33" i="52"/>
  <c r="G31" i="52"/>
  <c r="G38" i="52"/>
  <c r="G37" i="52"/>
  <c r="G39" i="52"/>
  <c r="G34" i="52"/>
  <c r="G26" i="52"/>
  <c r="G27" i="52"/>
  <c r="G32" i="52"/>
  <c r="G28" i="52"/>
  <c r="G35" i="52"/>
  <c r="G40" i="52"/>
  <c r="G29" i="52"/>
  <c r="H32" i="52"/>
  <c r="H39" i="52"/>
  <c r="H37" i="52"/>
  <c r="H31" i="52"/>
  <c r="H29" i="52"/>
  <c r="H40" i="52"/>
  <c r="H34" i="52"/>
  <c r="H28" i="52"/>
  <c r="H26" i="52"/>
  <c r="H33" i="52"/>
  <c r="H35" i="52"/>
  <c r="H38" i="52"/>
  <c r="I37" i="52"/>
  <c r="I26" i="52"/>
  <c r="I39" i="52"/>
  <c r="I31" i="52"/>
  <c r="I34" i="52"/>
  <c r="I38" i="52"/>
  <c r="I28" i="52"/>
  <c r="I32" i="52"/>
  <c r="I27" i="52"/>
  <c r="J37" i="52"/>
  <c r="J40" i="52"/>
  <c r="J34" i="52"/>
  <c r="J33" i="52"/>
  <c r="J29" i="52"/>
  <c r="J28" i="52"/>
  <c r="J26" i="52"/>
  <c r="J39" i="52"/>
  <c r="J31" i="52"/>
  <c r="J32" i="52"/>
  <c r="J38" i="52"/>
  <c r="J36" i="52"/>
  <c r="W19" i="52"/>
  <c r="N37" i="52"/>
  <c r="N33" i="52"/>
  <c r="N29" i="52"/>
  <c r="AA19" i="52"/>
  <c r="N40" i="52"/>
  <c r="N36" i="52"/>
  <c r="N32" i="52"/>
  <c r="N28" i="52"/>
  <c r="N39" i="52"/>
  <c r="N35" i="52"/>
  <c r="N27" i="52"/>
  <c r="N38" i="52"/>
  <c r="N34" i="52"/>
  <c r="N30" i="52"/>
  <c r="N26" i="52"/>
  <c r="Y13" i="54"/>
  <c r="Z10" i="54"/>
  <c r="F17" i="54"/>
  <c r="F28" i="54" s="1"/>
  <c r="H17" i="54"/>
  <c r="H31" i="54" s="1"/>
  <c r="K17" i="54"/>
  <c r="K26" i="54" s="1"/>
  <c r="L17" i="54"/>
  <c r="L27" i="54" s="1"/>
  <c r="W13" i="54"/>
  <c r="AA10" i="54"/>
  <c r="AA13" i="54"/>
  <c r="W10" i="54"/>
  <c r="M35" i="54"/>
  <c r="M33" i="54"/>
  <c r="M31" i="54"/>
  <c r="M29" i="54"/>
  <c r="M27" i="54"/>
  <c r="M25" i="54"/>
  <c r="M36" i="54"/>
  <c r="M30" i="54"/>
  <c r="M28" i="54"/>
  <c r="M26" i="54"/>
  <c r="M32" i="54"/>
  <c r="M34" i="54"/>
  <c r="D17" i="54"/>
  <c r="D32" i="54" s="1"/>
  <c r="X13" i="54"/>
  <c r="G17" i="54"/>
  <c r="G29" i="54" s="1"/>
  <c r="J17" i="54"/>
  <c r="J36" i="54" s="1"/>
  <c r="M24" i="54"/>
  <c r="Y10" i="54"/>
  <c r="X10" i="54"/>
  <c r="I25" i="54" l="1"/>
  <c r="I35" i="54"/>
  <c r="I32" i="54"/>
  <c r="I28" i="54"/>
  <c r="I33" i="54"/>
  <c r="I27" i="54"/>
  <c r="I26" i="54"/>
  <c r="I31" i="54"/>
  <c r="E34" i="54"/>
  <c r="AD17" i="54"/>
  <c r="AC17" i="54"/>
  <c r="E25" i="54"/>
  <c r="E28" i="54"/>
  <c r="I36" i="54"/>
  <c r="I34" i="54"/>
  <c r="E26" i="54"/>
  <c r="E36" i="54"/>
  <c r="E33" i="54"/>
  <c r="E30" i="54"/>
  <c r="N29" i="54"/>
  <c r="AA17" i="54"/>
  <c r="U17" i="54"/>
  <c r="C32" i="54"/>
  <c r="AB17" i="54"/>
  <c r="E31" i="54"/>
  <c r="E27" i="54"/>
  <c r="E32" i="54"/>
  <c r="I29" i="54"/>
  <c r="E29" i="54"/>
  <c r="E24" i="54"/>
  <c r="I30" i="54"/>
  <c r="C35" i="54"/>
  <c r="C25" i="54"/>
  <c r="C24" i="54"/>
  <c r="C31" i="54"/>
  <c r="C33" i="54"/>
  <c r="C27" i="54"/>
  <c r="C26" i="54"/>
  <c r="Z17" i="54"/>
  <c r="C34" i="54"/>
  <c r="C28" i="54"/>
  <c r="C29" i="54"/>
  <c r="C30" i="54"/>
  <c r="C36" i="54"/>
  <c r="Y17" i="54"/>
  <c r="L34" i="54"/>
  <c r="L36" i="54"/>
  <c r="D27" i="54"/>
  <c r="D25" i="54"/>
  <c r="F36" i="54"/>
  <c r="F25" i="54"/>
  <c r="F24" i="54"/>
  <c r="F32" i="54"/>
  <c r="F29" i="54"/>
  <c r="F34" i="54"/>
  <c r="F27" i="54"/>
  <c r="F31" i="54"/>
  <c r="F26" i="54"/>
  <c r="F33" i="54"/>
  <c r="F35" i="54"/>
  <c r="F30" i="54"/>
  <c r="H24" i="54"/>
  <c r="H27" i="54"/>
  <c r="H30" i="54"/>
  <c r="H36" i="54"/>
  <c r="H32" i="54"/>
  <c r="H35" i="54"/>
  <c r="H29" i="54"/>
  <c r="H34" i="54"/>
  <c r="H26" i="54"/>
  <c r="H25" i="54"/>
  <c r="H28" i="54"/>
  <c r="H33" i="54"/>
  <c r="J35" i="54"/>
  <c r="J29" i="54"/>
  <c r="J32" i="54"/>
  <c r="J30" i="54"/>
  <c r="J31" i="54"/>
  <c r="J34" i="54"/>
  <c r="X17" i="54"/>
  <c r="K24" i="54"/>
  <c r="K33" i="54"/>
  <c r="K32" i="54"/>
  <c r="K36" i="54"/>
  <c r="K27" i="54"/>
  <c r="K35" i="54"/>
  <c r="K30" i="54"/>
  <c r="K29" i="54"/>
  <c r="K25" i="54"/>
  <c r="K28" i="54"/>
  <c r="K34" i="54"/>
  <c r="K31" i="54"/>
  <c r="L33" i="54"/>
  <c r="L30" i="54"/>
  <c r="L26" i="54"/>
  <c r="L32" i="54"/>
  <c r="L29" i="54"/>
  <c r="L31" i="54"/>
  <c r="L35" i="54"/>
  <c r="L28" i="54"/>
  <c r="L24" i="54"/>
  <c r="L25" i="54"/>
  <c r="N35" i="54"/>
  <c r="N30" i="54"/>
  <c r="N25" i="54"/>
  <c r="N36" i="54"/>
  <c r="N26" i="54"/>
  <c r="N32" i="54"/>
  <c r="N27" i="54"/>
  <c r="N31" i="54"/>
  <c r="W17" i="54"/>
  <c r="N28" i="54"/>
  <c r="N34" i="54"/>
  <c r="N33" i="54"/>
  <c r="V17" i="54"/>
  <c r="N24" i="54"/>
  <c r="G28" i="54"/>
  <c r="G36" i="54"/>
  <c r="G33" i="54"/>
  <c r="G27" i="54"/>
  <c r="G35" i="54"/>
  <c r="G34" i="54"/>
  <c r="G30" i="54"/>
  <c r="G32" i="54"/>
  <c r="G31" i="54"/>
  <c r="G25" i="54"/>
  <c r="G26" i="54"/>
  <c r="G24" i="54"/>
  <c r="D35" i="54"/>
  <c r="D31" i="54"/>
  <c r="D30" i="54"/>
  <c r="D36" i="54"/>
  <c r="D33" i="54"/>
  <c r="D26" i="54"/>
  <c r="D24" i="54"/>
  <c r="D28" i="54"/>
  <c r="D34" i="54"/>
  <c r="D29" i="54"/>
  <c r="J27" i="54"/>
  <c r="J28" i="54"/>
  <c r="J25" i="54"/>
  <c r="J33" i="54"/>
  <c r="J26" i="54"/>
  <c r="J24" i="54"/>
</calcChain>
</file>

<file path=xl/sharedStrings.xml><?xml version="1.0" encoding="utf-8"?>
<sst xmlns="http://schemas.openxmlformats.org/spreadsheetml/2006/main" count="159" uniqueCount="44">
  <si>
    <t>Pramonės procesai</t>
  </si>
  <si>
    <t>Atliekų deginimas ir gaisrai(namų, automobilių)</t>
  </si>
  <si>
    <t>Ūkio sektorius</t>
  </si>
  <si>
    <t>Ūkio pasektoris</t>
  </si>
  <si>
    <t>Kiekis, 1000 tonų</t>
  </si>
  <si>
    <t>Energetika</t>
  </si>
  <si>
    <t>2015/2005</t>
  </si>
  <si>
    <t>Pokytis, proc.</t>
  </si>
  <si>
    <t>Kelių transportas</t>
  </si>
  <si>
    <t>2014/2005</t>
  </si>
  <si>
    <t>Geležinkeliai</t>
  </si>
  <si>
    <t>Aviacija</t>
  </si>
  <si>
    <t>Laivyba</t>
  </si>
  <si>
    <t>Dujotiekiai</t>
  </si>
  <si>
    <t>Dalis nuo viso kiekio, proc.</t>
  </si>
  <si>
    <t>-*) Nacionalinių teršalų limitų direktyvos (EUROPOS PARLAMENTO IR TARYBOS DIREKTYVA (ES) 2016/2284) įpareigojimas Lietuvai</t>
  </si>
  <si>
    <t>Viešoji elektros ir šilumos gamyba</t>
  </si>
  <si>
    <t>Naftos produktų gamyba ir paskirstymas</t>
  </si>
  <si>
    <t>Atliekų apdorojimas</t>
  </si>
  <si>
    <t>viso</t>
  </si>
  <si>
    <t>VISO</t>
  </si>
  <si>
    <t>Kitas transportas</t>
  </si>
  <si>
    <t>Žemės ūkis</t>
  </si>
  <si>
    <t>Transportas</t>
  </si>
  <si>
    <t>2013/2005</t>
  </si>
  <si>
    <t>Stacionarus ir mobilus deginimas pramonėje ir statyboje</t>
  </si>
  <si>
    <t>Stacionarus deginimas namų ūkiuose</t>
  </si>
  <si>
    <t>Stacionarus ir mobilus deginimas žemės ūkyje, paslaugų s. ir pan.</t>
  </si>
  <si>
    <t>Pramonė ir statyba</t>
  </si>
  <si>
    <t>Išmestas į aplinkos orą anglies monoksido (CO) kiekis Lietuvos ūkyje</t>
  </si>
  <si>
    <t>Išmesto į aplinkos orą anglies monoksido (CO) kiekio pasiskirstymas pagal ūkio sektorius</t>
  </si>
  <si>
    <t>Išmesto į aplinkos orą kietųjų dalelių KD10 kiekio pasiskirstymas pagal ūkio sektorius</t>
  </si>
  <si>
    <t>Išmestas į aplinkos orą kietųjų dalelių kiekis Lietuvos ūkyje</t>
  </si>
  <si>
    <t>Išmesto į aplinkos orą kietųjų dalelių kiekio pasiskirstymas pagal ūkio sektorius</t>
  </si>
  <si>
    <t>2016/2015</t>
  </si>
  <si>
    <t>2016/2014</t>
  </si>
  <si>
    <t>2016/2005</t>
  </si>
  <si>
    <t>2017/2016</t>
  </si>
  <si>
    <t>2017/2005</t>
  </si>
  <si>
    <t>2018/2017</t>
  </si>
  <si>
    <t>2018/2005</t>
  </si>
  <si>
    <t>Išmestas į aplinkos orą kietųjų dalelių KD.10 kiekis Lietuvos ūkyje</t>
  </si>
  <si>
    <t>2019/2018</t>
  </si>
  <si>
    <t>2019/2005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</si>
</sst>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6" x14ac:knownFonts="1">
    <font>
      <sz val="10"/>
      <color theme="1"/>
      <name val="Arial"/>
      <family val="2"/>
      <charset val="186"/>
    </font>
    <font>
      <sz val="10"/>
      <name val="Arial"/>
      <family val="2"/>
    </font>
    <font>
      <sz val="9"/>
      <name val="Times New Roman"/>
      <family val="1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i/>
      <sz val="8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2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  <charset val="186"/>
    </font>
    <font>
      <b/>
      <i/>
      <sz val="9"/>
      <color indexed="8"/>
      <name val="Arial"/>
      <family val="2"/>
      <charset val="186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4" fillId="2" borderId="0" applyBorder="0" applyAlignment="0"/>
    <xf numFmtId="0" fontId="2" fillId="2" borderId="0" applyBorder="0">
      <alignment horizontal="right" vertical="center"/>
    </xf>
    <xf numFmtId="0" fontId="2" fillId="3" borderId="0" applyBorder="0">
      <alignment horizontal="right" vertical="center"/>
    </xf>
    <xf numFmtId="0" fontId="2" fillId="3" borderId="0" applyBorder="0">
      <alignment horizontal="right" vertical="center"/>
    </xf>
    <xf numFmtId="0" fontId="5" fillId="3" borderId="1">
      <alignment horizontal="right" vertical="center"/>
    </xf>
    <xf numFmtId="0" fontId="7" fillId="3" borderId="1">
      <alignment horizontal="right" vertical="center"/>
    </xf>
    <xf numFmtId="0" fontId="5" fillId="4" borderId="1">
      <alignment horizontal="right" vertical="center"/>
    </xf>
    <xf numFmtId="0" fontId="5" fillId="4" borderId="1">
      <alignment horizontal="right" vertical="center"/>
    </xf>
    <xf numFmtId="0" fontId="5" fillId="4" borderId="2">
      <alignment horizontal="right" vertical="center"/>
    </xf>
    <xf numFmtId="0" fontId="5" fillId="4" borderId="3">
      <alignment horizontal="right" vertical="center"/>
    </xf>
    <xf numFmtId="0" fontId="5" fillId="4" borderId="4">
      <alignment horizontal="right" vertical="center"/>
    </xf>
    <xf numFmtId="0" fontId="5" fillId="0" borderId="0" applyNumberFormat="0">
      <alignment horizontal="right"/>
    </xf>
    <xf numFmtId="0" fontId="2" fillId="4" borderId="5">
      <alignment horizontal="left" vertical="center" wrapText="1" indent="2"/>
    </xf>
    <xf numFmtId="0" fontId="2" fillId="0" borderId="5">
      <alignment horizontal="left" vertical="center" wrapText="1" indent="2"/>
    </xf>
    <xf numFmtId="0" fontId="2" fillId="3" borderId="3">
      <alignment horizontal="left" vertical="center"/>
    </xf>
    <xf numFmtId="0" fontId="5" fillId="0" borderId="6">
      <alignment horizontal="left" vertical="top" wrapText="1"/>
    </xf>
    <xf numFmtId="0" fontId="1" fillId="0" borderId="7"/>
    <xf numFmtId="0" fontId="6" fillId="0" borderId="0" applyNumberFormat="0" applyFill="0" applyBorder="0" applyAlignment="0" applyProtection="0"/>
    <xf numFmtId="0" fontId="2" fillId="0" borderId="0" applyBorder="0">
      <alignment horizontal="right" vertical="center"/>
    </xf>
    <xf numFmtId="0" fontId="2" fillId="0" borderId="1">
      <alignment horizontal="right" vertical="center"/>
    </xf>
    <xf numFmtId="1" fontId="8" fillId="3" borderId="0" applyBorder="0">
      <alignment horizontal="right" vertical="center"/>
    </xf>
    <xf numFmtId="0" fontId="3" fillId="0" borderId="0"/>
    <xf numFmtId="0" fontId="20" fillId="0" borderId="0"/>
    <xf numFmtId="0" fontId="1" fillId="5" borderId="1"/>
    <xf numFmtId="0" fontId="1" fillId="0" borderId="0"/>
    <xf numFmtId="4" fontId="2" fillId="0" borderId="0" applyFill="0" applyBorder="0" applyProtection="0">
      <alignment horizontal="right" vertical="center"/>
    </xf>
    <xf numFmtId="0" fontId="4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4" fontId="1" fillId="0" borderId="0"/>
    <xf numFmtId="0" fontId="2" fillId="6" borderId="1"/>
    <xf numFmtId="0" fontId="1" fillId="0" borderId="0"/>
    <xf numFmtId="0" fontId="1" fillId="0" borderId="0"/>
    <xf numFmtId="0" fontId="1" fillId="0" borderId="0"/>
    <xf numFmtId="0" fontId="21" fillId="0" borderId="0"/>
    <xf numFmtId="0" fontId="9" fillId="0" borderId="0" applyNumberFormat="0" applyFill="0" applyBorder="0" applyAlignment="0" applyProtection="0"/>
    <xf numFmtId="0" fontId="2" fillId="0" borderId="0"/>
  </cellStyleXfs>
  <cellXfs count="228">
    <xf numFmtId="0" fontId="0" fillId="0" borderId="0" xfId="0"/>
    <xf numFmtId="0" fontId="11" fillId="0" borderId="0" xfId="0" applyFont="1"/>
    <xf numFmtId="0" fontId="0" fillId="0" borderId="0" xfId="0" applyAlignment="1">
      <alignment horizontal="center"/>
    </xf>
    <xf numFmtId="9" fontId="13" fillId="0" borderId="0" xfId="0" applyNumberFormat="1" applyFont="1"/>
    <xf numFmtId="0" fontId="0" fillId="0" borderId="0" xfId="0" applyFill="1"/>
    <xf numFmtId="0" fontId="14" fillId="0" borderId="0" xfId="0" quotePrefix="1" applyFont="1" applyAlignment="1">
      <alignment horizontal="left"/>
    </xf>
    <xf numFmtId="0" fontId="15" fillId="0" borderId="1" xfId="0" applyFont="1" applyFill="1" applyBorder="1"/>
    <xf numFmtId="0" fontId="11" fillId="0" borderId="0" xfId="26" applyFont="1"/>
    <xf numFmtId="0" fontId="20" fillId="0" borderId="0" xfId="26"/>
    <xf numFmtId="0" fontId="15" fillId="0" borderId="1" xfId="26" applyFont="1" applyFill="1" applyBorder="1"/>
    <xf numFmtId="0" fontId="20" fillId="0" borderId="0" xfId="26" applyFill="1"/>
    <xf numFmtId="0" fontId="14" fillId="0" borderId="0" xfId="26" quotePrefix="1" applyFont="1" applyAlignment="1">
      <alignment horizontal="left"/>
    </xf>
    <xf numFmtId="0" fontId="20" fillId="0" borderId="0" xfId="26" applyAlignment="1">
      <alignment horizontal="center"/>
    </xf>
    <xf numFmtId="164" fontId="12" fillId="0" borderId="1" xfId="0" applyNumberFormat="1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6" fillId="7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vertical="center" wrapText="1"/>
    </xf>
    <xf numFmtId="165" fontId="0" fillId="7" borderId="0" xfId="0" applyNumberFormat="1" applyFill="1"/>
    <xf numFmtId="9" fontId="13" fillId="7" borderId="0" xfId="0" applyNumberFormat="1" applyFont="1" applyFill="1"/>
    <xf numFmtId="0" fontId="0" fillId="7" borderId="0" xfId="0" applyFill="1"/>
    <xf numFmtId="164" fontId="10" fillId="0" borderId="1" xfId="0" applyNumberFormat="1" applyFont="1" applyBorder="1" applyAlignment="1">
      <alignment horizontal="center" vertical="center" wrapText="1"/>
    </xf>
    <xf numFmtId="9" fontId="13" fillId="0" borderId="0" xfId="0" applyNumberFormat="1" applyFont="1" applyAlignment="1">
      <alignment horizontal="center" vertical="center" wrapText="1"/>
    </xf>
    <xf numFmtId="164" fontId="10" fillId="7" borderId="1" xfId="0" applyNumberFormat="1" applyFont="1" applyFill="1" applyBorder="1" applyAlignment="1">
      <alignment horizontal="center" vertical="center" wrapText="1"/>
    </xf>
    <xf numFmtId="165" fontId="0" fillId="7" borderId="0" xfId="0" applyNumberFormat="1" applyFill="1" applyAlignment="1">
      <alignment horizontal="center" wrapText="1"/>
    </xf>
    <xf numFmtId="9" fontId="13" fillId="0" borderId="0" xfId="26" applyNumberFormat="1" applyFont="1" applyAlignment="1">
      <alignment horizontal="center" vertical="center" wrapText="1"/>
    </xf>
    <xf numFmtId="0" fontId="20" fillId="0" borderId="0" xfId="26" applyFont="1" applyAlignment="1">
      <alignment horizontal="center" vertical="center" wrapText="1"/>
    </xf>
    <xf numFmtId="2" fontId="11" fillId="0" borderId="1" xfId="26" applyNumberFormat="1" applyFont="1" applyBorder="1" applyAlignment="1">
      <alignment horizontal="center" vertical="center" wrapText="1"/>
    </xf>
    <xf numFmtId="9" fontId="20" fillId="0" borderId="0" xfId="26" applyNumberFormat="1" applyFont="1" applyAlignment="1">
      <alignment horizontal="center" vertical="center" wrapText="1"/>
    </xf>
    <xf numFmtId="0" fontId="19" fillId="0" borderId="12" xfId="0" quotePrefix="1" applyFont="1" applyBorder="1" applyAlignment="1">
      <alignment horizontal="center" vertical="center" wrapText="1"/>
    </xf>
    <xf numFmtId="2" fontId="11" fillId="7" borderId="8" xfId="0" applyNumberFormat="1" applyFont="1" applyFill="1" applyBorder="1" applyAlignment="1">
      <alignment horizontal="center" vertical="center" wrapText="1"/>
    </xf>
    <xf numFmtId="164" fontId="15" fillId="7" borderId="1" xfId="0" applyNumberFormat="1" applyFont="1" applyFill="1" applyBorder="1" applyAlignment="1">
      <alignment horizontal="center" vertical="center" wrapText="1"/>
    </xf>
    <xf numFmtId="164" fontId="26" fillId="7" borderId="14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Border="1" applyAlignment="1">
      <alignment horizontal="center" vertical="center" wrapText="1"/>
    </xf>
    <xf numFmtId="164" fontId="26" fillId="0" borderId="15" xfId="0" applyNumberFormat="1" applyFont="1" applyBorder="1" applyAlignment="1">
      <alignment horizontal="center" vertical="center" wrapText="1"/>
    </xf>
    <xf numFmtId="164" fontId="28" fillId="7" borderId="1" xfId="0" applyNumberFormat="1" applyFont="1" applyFill="1" applyBorder="1" applyAlignment="1">
      <alignment horizontal="center" vertical="center" wrapText="1"/>
    </xf>
    <xf numFmtId="164" fontId="28" fillId="0" borderId="1" xfId="0" applyNumberFormat="1" applyFont="1" applyBorder="1" applyAlignment="1">
      <alignment horizontal="center" vertical="center" wrapText="1"/>
    </xf>
    <xf numFmtId="10" fontId="27" fillId="0" borderId="3" xfId="0" applyNumberFormat="1" applyFont="1" applyBorder="1" applyAlignment="1">
      <alignment horizontal="center" vertical="center"/>
    </xf>
    <xf numFmtId="10" fontId="26" fillId="0" borderId="2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2" fontId="28" fillId="7" borderId="1" xfId="0" applyNumberFormat="1" applyFont="1" applyFill="1" applyBorder="1" applyAlignment="1">
      <alignment horizontal="center" vertical="center" wrapText="1"/>
    </xf>
    <xf numFmtId="2" fontId="28" fillId="7" borderId="8" xfId="0" applyNumberFormat="1" applyFont="1" applyFill="1" applyBorder="1" applyAlignment="1">
      <alignment horizontal="center" vertical="center" wrapText="1"/>
    </xf>
    <xf numFmtId="164" fontId="28" fillId="7" borderId="9" xfId="0" applyNumberFormat="1" applyFont="1" applyFill="1" applyBorder="1" applyAlignment="1">
      <alignment horizontal="center" vertical="center" wrapText="1"/>
    </xf>
    <xf numFmtId="2" fontId="29" fillId="7" borderId="1" xfId="0" applyNumberFormat="1" applyFont="1" applyFill="1" applyBorder="1" applyAlignment="1">
      <alignment horizontal="center" vertical="center" wrapText="1"/>
    </xf>
    <xf numFmtId="2" fontId="29" fillId="7" borderId="8" xfId="0" applyNumberFormat="1" applyFont="1" applyFill="1" applyBorder="1" applyAlignment="1">
      <alignment horizontal="center" vertical="center" wrapText="1"/>
    </xf>
    <xf numFmtId="164" fontId="26" fillId="7" borderId="19" xfId="0" applyNumberFormat="1" applyFont="1" applyFill="1" applyBorder="1" applyAlignment="1">
      <alignment horizontal="center" vertical="center" wrapText="1"/>
    </xf>
    <xf numFmtId="165" fontId="0" fillId="7" borderId="0" xfId="0" applyNumberFormat="1" applyFill="1" applyBorder="1" applyAlignment="1">
      <alignment horizontal="center" wrapText="1"/>
    </xf>
    <xf numFmtId="9" fontId="13" fillId="7" borderId="0" xfId="0" applyNumberFormat="1" applyFont="1" applyFill="1" applyBorder="1" applyAlignment="1">
      <alignment horizontal="center" vertical="center" wrapText="1"/>
    </xf>
    <xf numFmtId="9" fontId="1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28" fillId="0" borderId="8" xfId="0" applyNumberFormat="1" applyFont="1" applyBorder="1" applyAlignment="1">
      <alignment horizontal="center" vertical="center" wrapText="1"/>
    </xf>
    <xf numFmtId="164" fontId="26" fillId="0" borderId="20" xfId="0" applyNumberFormat="1" applyFont="1" applyBorder="1" applyAlignment="1">
      <alignment horizontal="center" vertical="center" wrapText="1"/>
    </xf>
    <xf numFmtId="0" fontId="30" fillId="0" borderId="21" xfId="26" applyFont="1" applyBorder="1" applyAlignment="1">
      <alignment horizontal="center" vertical="center"/>
    </xf>
    <xf numFmtId="2" fontId="11" fillId="0" borderId="8" xfId="26" applyNumberFormat="1" applyFont="1" applyBorder="1" applyAlignment="1">
      <alignment horizontal="center" vertical="center" wrapText="1"/>
    </xf>
    <xf numFmtId="0" fontId="19" fillId="0" borderId="16" xfId="26" applyFont="1" applyBorder="1" applyAlignment="1">
      <alignment horizontal="center" vertical="center"/>
    </xf>
    <xf numFmtId="0" fontId="19" fillId="0" borderId="12" xfId="26" quotePrefix="1" applyFont="1" applyBorder="1" applyAlignment="1">
      <alignment horizontal="center" vertical="center" wrapText="1"/>
    </xf>
    <xf numFmtId="0" fontId="19" fillId="0" borderId="12" xfId="26" applyFont="1" applyBorder="1"/>
    <xf numFmtId="0" fontId="30" fillId="0" borderId="17" xfId="26" applyFont="1" applyBorder="1"/>
    <xf numFmtId="10" fontId="28" fillId="0" borderId="3" xfId="26" applyNumberFormat="1" applyFont="1" applyBorder="1" applyAlignment="1">
      <alignment horizontal="center" vertical="center"/>
    </xf>
    <xf numFmtId="164" fontId="28" fillId="0" borderId="9" xfId="26" applyNumberFormat="1" applyFont="1" applyBorder="1" applyAlignment="1">
      <alignment horizontal="center" vertical="center"/>
    </xf>
    <xf numFmtId="164" fontId="28" fillId="0" borderId="1" xfId="26" applyNumberFormat="1" applyFont="1" applyBorder="1" applyAlignment="1">
      <alignment horizontal="center" vertical="center" wrapText="1"/>
    </xf>
    <xf numFmtId="10" fontId="28" fillId="0" borderId="1" xfId="26" applyNumberFormat="1" applyFont="1" applyBorder="1"/>
    <xf numFmtId="10" fontId="28" fillId="0" borderId="4" xfId="26" applyNumberFormat="1" applyFont="1" applyBorder="1" applyAlignment="1">
      <alignment horizontal="center"/>
    </xf>
    <xf numFmtId="10" fontId="28" fillId="0" borderId="1" xfId="26" applyNumberFormat="1" applyFont="1" applyBorder="1" applyAlignment="1">
      <alignment horizontal="center" vertical="center"/>
    </xf>
    <xf numFmtId="10" fontId="28" fillId="0" borderId="4" xfId="26" applyNumberFormat="1" applyFont="1" applyBorder="1" applyAlignment="1">
      <alignment horizontal="center" vertical="center"/>
    </xf>
    <xf numFmtId="10" fontId="26" fillId="0" borderId="2" xfId="26" applyNumberFormat="1" applyFont="1" applyBorder="1" applyAlignment="1">
      <alignment horizontal="center" vertical="center"/>
    </xf>
    <xf numFmtId="164" fontId="26" fillId="0" borderId="19" xfId="26" applyNumberFormat="1" applyFont="1" applyBorder="1" applyAlignment="1">
      <alignment horizontal="center" vertical="center"/>
    </xf>
    <xf numFmtId="164" fontId="26" fillId="0" borderId="14" xfId="26" applyNumberFormat="1" applyFont="1" applyBorder="1" applyAlignment="1">
      <alignment horizontal="center" vertical="center" wrapText="1"/>
    </xf>
    <xf numFmtId="10" fontId="26" fillId="0" borderId="14" xfId="26" applyNumberFormat="1" applyFont="1" applyBorder="1" applyAlignment="1">
      <alignment horizontal="center" vertical="center"/>
    </xf>
    <xf numFmtId="10" fontId="26" fillId="0" borderId="15" xfId="26" applyNumberFormat="1" applyFont="1" applyBorder="1" applyAlignment="1">
      <alignment horizontal="center"/>
    </xf>
    <xf numFmtId="2" fontId="20" fillId="0" borderId="0" xfId="26" applyNumberFormat="1" applyFont="1" applyAlignment="1">
      <alignment horizontal="center" vertical="center" wrapText="1"/>
    </xf>
    <xf numFmtId="2" fontId="13" fillId="0" borderId="0" xfId="26" applyNumberFormat="1" applyFont="1" applyAlignment="1">
      <alignment horizontal="center" vertical="center" wrapText="1"/>
    </xf>
    <xf numFmtId="2" fontId="28" fillId="7" borderId="1" xfId="26" applyNumberFormat="1" applyFont="1" applyFill="1" applyBorder="1" applyAlignment="1">
      <alignment horizontal="center" vertical="center" wrapText="1"/>
    </xf>
    <xf numFmtId="2" fontId="28" fillId="7" borderId="8" xfId="26" applyNumberFormat="1" applyFont="1" applyFill="1" applyBorder="1" applyAlignment="1">
      <alignment horizontal="center" vertical="center" wrapText="1"/>
    </xf>
    <xf numFmtId="164" fontId="30" fillId="0" borderId="4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13" fillId="0" borderId="1" xfId="26" applyFont="1" applyBorder="1" applyAlignment="1">
      <alignment wrapText="1"/>
    </xf>
    <xf numFmtId="10" fontId="13" fillId="0" borderId="3" xfId="26" applyNumberFormat="1" applyFont="1" applyBorder="1" applyAlignment="1">
      <alignment horizontal="center" vertical="center"/>
    </xf>
    <xf numFmtId="164" fontId="13" fillId="0" borderId="9" xfId="26" applyNumberFormat="1" applyFont="1" applyBorder="1" applyAlignment="1">
      <alignment horizontal="center" vertical="center"/>
    </xf>
    <xf numFmtId="164" fontId="13" fillId="0" borderId="1" xfId="26" applyNumberFormat="1" applyFont="1" applyBorder="1" applyAlignment="1">
      <alignment horizontal="center" vertical="center" wrapText="1"/>
    </xf>
    <xf numFmtId="10" fontId="13" fillId="0" borderId="1" xfId="26" applyNumberFormat="1" applyFont="1" applyBorder="1" applyAlignment="1">
      <alignment horizontal="center" vertical="center"/>
    </xf>
    <xf numFmtId="10" fontId="13" fillId="0" borderId="4" xfId="26" applyNumberFormat="1" applyFont="1" applyBorder="1" applyAlignment="1">
      <alignment horizontal="center" vertical="center"/>
    </xf>
    <xf numFmtId="0" fontId="13" fillId="0" borderId="1" xfId="26" applyFont="1" applyBorder="1"/>
    <xf numFmtId="10" fontId="13" fillId="0" borderId="4" xfId="26" applyNumberFormat="1" applyFont="1" applyBorder="1" applyAlignment="1">
      <alignment horizontal="center"/>
    </xf>
    <xf numFmtId="164" fontId="18" fillId="0" borderId="1" xfId="26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1" xfId="0" applyFont="1" applyBorder="1" applyAlignment="1">
      <alignment wrapText="1"/>
    </xf>
    <xf numFmtId="10" fontId="31" fillId="0" borderId="3" xfId="0" applyNumberFormat="1" applyFont="1" applyBorder="1" applyAlignment="1">
      <alignment horizontal="center" vertical="center"/>
    </xf>
    <xf numFmtId="164" fontId="31" fillId="0" borderId="9" xfId="0" applyNumberFormat="1" applyFont="1" applyBorder="1" applyAlignment="1">
      <alignment horizontal="center" vertical="center"/>
    </xf>
    <xf numFmtId="164" fontId="13" fillId="7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0" fontId="31" fillId="0" borderId="3" xfId="0" applyNumberFormat="1" applyFont="1" applyBorder="1" applyAlignment="1">
      <alignment horizontal="center" vertical="center" wrapText="1"/>
    </xf>
    <xf numFmtId="164" fontId="31" fillId="0" borderId="9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/>
    <xf numFmtId="0" fontId="32" fillId="0" borderId="1" xfId="0" applyFont="1" applyFill="1" applyBorder="1"/>
    <xf numFmtId="164" fontId="18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18" fillId="0" borderId="1" xfId="0" applyNumberFormat="1" applyFont="1" applyBorder="1" applyAlignment="1">
      <alignment horizontal="center" vertical="center"/>
    </xf>
    <xf numFmtId="164" fontId="31" fillId="0" borderId="1" xfId="0" applyNumberFormat="1" applyFont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26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7" borderId="13" xfId="0" applyFont="1" applyFill="1" applyBorder="1" applyAlignment="1">
      <alignment horizontal="center" vertical="center" wrapText="1"/>
    </xf>
    <xf numFmtId="2" fontId="31" fillId="0" borderId="13" xfId="0" applyNumberFormat="1" applyFont="1" applyBorder="1" applyAlignment="1">
      <alignment horizontal="center" vertical="center"/>
    </xf>
    <xf numFmtId="2" fontId="31" fillId="0" borderId="13" xfId="0" applyNumberFormat="1" applyFont="1" applyBorder="1" applyAlignment="1">
      <alignment horizontal="center" vertical="center" wrapText="1"/>
    </xf>
    <xf numFmtId="2" fontId="15" fillId="7" borderId="13" xfId="0" applyNumberFormat="1" applyFont="1" applyFill="1" applyBorder="1" applyAlignment="1">
      <alignment horizontal="center" vertical="center" wrapText="1"/>
    </xf>
    <xf numFmtId="2" fontId="10" fillId="7" borderId="13" xfId="0" applyNumberFormat="1" applyFont="1" applyFill="1" applyBorder="1" applyAlignment="1">
      <alignment horizontal="center" vertical="center" wrapText="1"/>
    </xf>
    <xf numFmtId="2" fontId="11" fillId="7" borderId="22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19" fillId="7" borderId="12" xfId="0" quotePrefix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0" fontId="31" fillId="0" borderId="1" xfId="0" applyNumberFormat="1" applyFont="1" applyBorder="1" applyAlignment="1">
      <alignment horizontal="center" vertical="center"/>
    </xf>
    <xf numFmtId="10" fontId="31" fillId="0" borderId="1" xfId="0" applyNumberFormat="1" applyFont="1" applyBorder="1" applyAlignment="1">
      <alignment horizontal="center" vertical="center" wrapText="1"/>
    </xf>
    <xf numFmtId="10" fontId="27" fillId="0" borderId="1" xfId="0" applyNumberFormat="1" applyFont="1" applyBorder="1" applyAlignment="1">
      <alignment horizontal="center" vertical="center"/>
    </xf>
    <xf numFmtId="10" fontId="26" fillId="0" borderId="1" xfId="0" applyNumberFormat="1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2" fontId="28" fillId="7" borderId="13" xfId="0" applyNumberFormat="1" applyFont="1" applyFill="1" applyBorder="1" applyAlignment="1">
      <alignment horizontal="center" vertical="center" wrapText="1"/>
    </xf>
    <xf numFmtId="2" fontId="29" fillId="7" borderId="2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17" fillId="0" borderId="0" xfId="26" applyFont="1" applyBorder="1" applyAlignment="1">
      <alignment horizontal="center" vertical="center" wrapText="1"/>
    </xf>
    <xf numFmtId="0" fontId="18" fillId="0" borderId="0" xfId="26" applyFont="1" applyBorder="1" applyAlignment="1">
      <alignment horizontal="center" vertical="center"/>
    </xf>
    <xf numFmtId="2" fontId="13" fillId="7" borderId="13" xfId="26" applyNumberFormat="1" applyFont="1" applyFill="1" applyBorder="1" applyAlignment="1">
      <alignment horizontal="center" vertical="center"/>
    </xf>
    <xf numFmtId="2" fontId="28" fillId="7" borderId="13" xfId="26" applyNumberFormat="1" applyFont="1" applyFill="1" applyBorder="1" applyAlignment="1">
      <alignment horizontal="center" vertical="center" wrapText="1"/>
    </xf>
    <xf numFmtId="2" fontId="11" fillId="0" borderId="22" xfId="26" applyNumberFormat="1" applyFont="1" applyBorder="1" applyAlignment="1">
      <alignment horizontal="center" vertical="center" wrapText="1"/>
    </xf>
    <xf numFmtId="0" fontId="18" fillId="0" borderId="0" xfId="26" applyFont="1" applyBorder="1" applyAlignment="1">
      <alignment horizontal="center" vertical="center" wrapText="1"/>
    </xf>
    <xf numFmtId="164" fontId="13" fillId="0" borderId="0" xfId="26" applyNumberFormat="1" applyFont="1" applyBorder="1" applyAlignment="1">
      <alignment horizontal="center" vertical="center" wrapText="1"/>
    </xf>
    <xf numFmtId="164" fontId="18" fillId="0" borderId="0" xfId="26" applyNumberFormat="1" applyFont="1" applyBorder="1" applyAlignment="1">
      <alignment horizontal="center" vertical="center" wrapText="1"/>
    </xf>
    <xf numFmtId="0" fontId="18" fillId="0" borderId="12" xfId="26" applyFont="1" applyBorder="1" applyAlignment="1">
      <alignment horizontal="center" vertical="center" wrapText="1"/>
    </xf>
    <xf numFmtId="0" fontId="18" fillId="0" borderId="10" xfId="26" applyFont="1" applyBorder="1" applyAlignment="1">
      <alignment horizontal="center" vertical="center"/>
    </xf>
    <xf numFmtId="0" fontId="13" fillId="0" borderId="8" xfId="0" applyFont="1" applyBorder="1" applyAlignment="1">
      <alignment wrapText="1"/>
    </xf>
    <xf numFmtId="0" fontId="15" fillId="0" borderId="8" xfId="0" applyFont="1" applyFill="1" applyBorder="1"/>
    <xf numFmtId="0" fontId="13" fillId="0" borderId="8" xfId="0" applyFont="1" applyBorder="1"/>
    <xf numFmtId="0" fontId="18" fillId="7" borderId="11" xfId="0" applyFont="1" applyFill="1" applyBorder="1" applyAlignment="1">
      <alignment horizontal="center" vertical="center" wrapText="1"/>
    </xf>
    <xf numFmtId="0" fontId="13" fillId="0" borderId="8" xfId="26" applyFont="1" applyBorder="1" applyAlignment="1">
      <alignment vertical="center" wrapText="1"/>
    </xf>
    <xf numFmtId="0" fontId="13" fillId="0" borderId="8" xfId="26" applyFont="1" applyBorder="1" applyAlignment="1">
      <alignment vertical="center"/>
    </xf>
    <xf numFmtId="0" fontId="15" fillId="0" borderId="8" xfId="26" applyFont="1" applyFill="1" applyBorder="1"/>
    <xf numFmtId="0" fontId="18" fillId="0" borderId="11" xfId="26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5" fillId="0" borderId="8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25" xfId="26" applyFont="1" applyBorder="1" applyAlignment="1">
      <alignment horizontal="center" vertical="center" wrapText="1"/>
    </xf>
    <xf numFmtId="0" fontId="18" fillId="0" borderId="26" xfId="26" applyFont="1" applyBorder="1" applyAlignment="1">
      <alignment horizontal="center" vertical="center" wrapText="1"/>
    </xf>
    <xf numFmtId="164" fontId="26" fillId="0" borderId="2" xfId="26" applyNumberFormat="1" applyFont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 wrapText="1"/>
    </xf>
    <xf numFmtId="0" fontId="18" fillId="0" borderId="11" xfId="26" applyFont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 wrapText="1"/>
    </xf>
    <xf numFmtId="0" fontId="18" fillId="7" borderId="27" xfId="0" applyFont="1" applyFill="1" applyBorder="1" applyAlignment="1">
      <alignment horizontal="center" vertical="center" wrapText="1"/>
    </xf>
    <xf numFmtId="2" fontId="28" fillId="7" borderId="9" xfId="26" applyNumberFormat="1" applyFont="1" applyFill="1" applyBorder="1" applyAlignment="1">
      <alignment horizontal="center" vertical="center" wrapText="1"/>
    </xf>
    <xf numFmtId="0" fontId="18" fillId="0" borderId="25" xfId="26" applyFont="1" applyBorder="1" applyAlignment="1">
      <alignment horizontal="center" vertical="center"/>
    </xf>
    <xf numFmtId="2" fontId="28" fillId="7" borderId="9" xfId="0" applyNumberFormat="1" applyFont="1" applyFill="1" applyBorder="1" applyAlignment="1">
      <alignment horizontal="center" vertical="center" wrapText="1"/>
    </xf>
    <xf numFmtId="2" fontId="1" fillId="7" borderId="8" xfId="36" applyNumberFormat="1" applyFont="1" applyFill="1" applyBorder="1" applyAlignment="1" applyProtection="1">
      <alignment horizontal="center" vertical="center" wrapText="1"/>
      <protection locked="0"/>
    </xf>
    <xf numFmtId="2" fontId="1" fillId="7" borderId="1" xfId="36" applyNumberFormat="1" applyFont="1" applyFill="1" applyBorder="1" applyAlignment="1" applyProtection="1">
      <alignment horizontal="center" vertical="center" wrapText="1"/>
      <protection locked="0"/>
    </xf>
    <xf numFmtId="2" fontId="1" fillId="7" borderId="9" xfId="36" applyNumberFormat="1" applyFont="1" applyFill="1" applyBorder="1" applyAlignment="1" applyProtection="1">
      <alignment horizontal="center" vertical="center" wrapText="1"/>
      <protection locked="0"/>
    </xf>
    <xf numFmtId="2" fontId="33" fillId="0" borderId="8" xfId="0" applyNumberFormat="1" applyFont="1" applyBorder="1" applyAlignment="1">
      <alignment horizontal="center" vertical="center"/>
    </xf>
    <xf numFmtId="2" fontId="33" fillId="0" borderId="1" xfId="0" applyNumberFormat="1" applyFont="1" applyBorder="1" applyAlignment="1">
      <alignment horizontal="center" vertical="center"/>
    </xf>
    <xf numFmtId="2" fontId="33" fillId="0" borderId="9" xfId="0" applyNumberFormat="1" applyFont="1" applyBorder="1" applyAlignment="1">
      <alignment horizontal="center" vertical="center"/>
    </xf>
    <xf numFmtId="2" fontId="33" fillId="7" borderId="8" xfId="0" applyNumberFormat="1" applyFont="1" applyFill="1" applyBorder="1" applyAlignment="1">
      <alignment horizontal="center" vertical="center" wrapText="1"/>
    </xf>
    <xf numFmtId="2" fontId="34" fillId="7" borderId="9" xfId="26" applyNumberFormat="1" applyFont="1" applyFill="1" applyBorder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2" fontId="1" fillId="0" borderId="8" xfId="36" applyNumberFormat="1" applyFont="1" applyFill="1" applyBorder="1" applyAlignment="1" applyProtection="1">
      <alignment horizontal="center" vertical="center" wrapText="1"/>
      <protection locked="0"/>
    </xf>
    <xf numFmtId="2" fontId="33" fillId="0" borderId="8" xfId="0" applyNumberFormat="1" applyFont="1" applyBorder="1"/>
    <xf numFmtId="2" fontId="35" fillId="7" borderId="8" xfId="0" applyNumberFormat="1" applyFont="1" applyFill="1" applyBorder="1" applyAlignment="1">
      <alignment horizontal="center" vertical="center" wrapText="1"/>
    </xf>
    <xf numFmtId="2" fontId="35" fillId="7" borderId="1" xfId="0" applyNumberFormat="1" applyFont="1" applyFill="1" applyBorder="1" applyAlignment="1">
      <alignment horizontal="center" vertical="center" wrapText="1"/>
    </xf>
    <xf numFmtId="2" fontId="35" fillId="7" borderId="9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17" fillId="0" borderId="1" xfId="26" applyFont="1" applyBorder="1" applyAlignment="1">
      <alignment horizontal="center" vertical="center" wrapText="1"/>
    </xf>
    <xf numFmtId="0" fontId="16" fillId="0" borderId="1" xfId="26" applyFont="1" applyBorder="1" applyAlignment="1">
      <alignment horizontal="center"/>
    </xf>
    <xf numFmtId="0" fontId="15" fillId="0" borderId="10" xfId="26" applyFont="1" applyFill="1" applyBorder="1" applyAlignment="1">
      <alignment horizontal="center" vertical="center"/>
    </xf>
    <xf numFmtId="0" fontId="15" fillId="0" borderId="11" xfId="26" applyFont="1" applyFill="1" applyBorder="1" applyAlignment="1">
      <alignment horizontal="center" vertical="center"/>
    </xf>
    <xf numFmtId="0" fontId="15" fillId="0" borderId="12" xfId="26" applyFont="1" applyFill="1" applyBorder="1" applyAlignment="1">
      <alignment horizontal="center" vertical="center"/>
    </xf>
    <xf numFmtId="0" fontId="10" fillId="0" borderId="10" xfId="26" applyFont="1" applyBorder="1" applyAlignment="1">
      <alignment horizontal="center" vertical="center" wrapText="1"/>
    </xf>
    <xf numFmtId="0" fontId="10" fillId="0" borderId="11" xfId="26" applyFont="1" applyBorder="1" applyAlignment="1">
      <alignment horizontal="center" vertical="center" wrapText="1"/>
    </xf>
    <xf numFmtId="0" fontId="10" fillId="0" borderId="12" xfId="26" applyFont="1" applyBorder="1" applyAlignment="1">
      <alignment horizontal="center" vertical="center" wrapText="1"/>
    </xf>
    <xf numFmtId="0" fontId="18" fillId="0" borderId="1" xfId="26" applyFont="1" applyBorder="1" applyAlignment="1">
      <alignment horizontal="center" wrapText="1"/>
    </xf>
    <xf numFmtId="0" fontId="18" fillId="0" borderId="8" xfId="26" applyFont="1" applyBorder="1" applyAlignment="1">
      <alignment horizontal="center" wrapText="1"/>
    </xf>
    <xf numFmtId="0" fontId="18" fillId="0" borderId="9" xfId="26" applyFont="1" applyBorder="1" applyAlignment="1">
      <alignment horizontal="center" wrapText="1"/>
    </xf>
    <xf numFmtId="0" fontId="12" fillId="0" borderId="1" xfId="26" applyFont="1" applyBorder="1" applyAlignment="1">
      <alignment horizontal="center"/>
    </xf>
    <xf numFmtId="0" fontId="18" fillId="0" borderId="13" xfId="26" applyFont="1" applyBorder="1" applyAlignment="1">
      <alignment horizontal="center" wrapText="1"/>
    </xf>
    <xf numFmtId="0" fontId="13" fillId="0" borderId="1" xfId="26" applyFont="1" applyBorder="1" applyAlignment="1">
      <alignment horizontal="center"/>
    </xf>
    <xf numFmtId="0" fontId="13" fillId="0" borderId="8" xfId="26" applyFont="1" applyBorder="1" applyAlignment="1">
      <alignment horizontal="center"/>
    </xf>
    <xf numFmtId="0" fontId="17" fillId="0" borderId="1" xfId="26" applyFont="1" applyBorder="1" applyAlignment="1">
      <alignment horizontal="center" vertical="center"/>
    </xf>
  </cellXfs>
  <cellStyles count="42">
    <cellStyle name="2x indented GHG Textfiels" xfId="1" xr:uid="{00000000-0005-0000-0000-000000000000}"/>
    <cellStyle name="5x indented GHG Textfiels" xfId="2" xr:uid="{00000000-0005-0000-0000-000001000000}"/>
    <cellStyle name="5x indented GHG Textfiels 2" xfId="3" xr:uid="{00000000-0005-0000-0000-000002000000}"/>
    <cellStyle name="AggblueBoldCels" xfId="4" xr:uid="{00000000-0005-0000-0000-000003000000}"/>
    <cellStyle name="AggblueCels" xfId="5" xr:uid="{00000000-0005-0000-0000-000004000000}"/>
    <cellStyle name="AggBoldCells" xfId="6" xr:uid="{00000000-0005-0000-0000-000005000000}"/>
    <cellStyle name="AggCels" xfId="7" xr:uid="{00000000-0005-0000-0000-000006000000}"/>
    <cellStyle name="AggGreen" xfId="8" xr:uid="{00000000-0005-0000-0000-000007000000}"/>
    <cellStyle name="AggGreen12" xfId="9" xr:uid="{00000000-0005-0000-0000-000008000000}"/>
    <cellStyle name="AggOrange" xfId="10" xr:uid="{00000000-0005-0000-0000-000009000000}"/>
    <cellStyle name="AggOrange9" xfId="11" xr:uid="{00000000-0005-0000-0000-00000A000000}"/>
    <cellStyle name="AggOrangeLB_2x" xfId="12" xr:uid="{00000000-0005-0000-0000-00000B000000}"/>
    <cellStyle name="AggOrangeLBorder" xfId="13" xr:uid="{00000000-0005-0000-0000-00000C000000}"/>
    <cellStyle name="AggOrangeRBorder" xfId="14" xr:uid="{00000000-0005-0000-0000-00000D000000}"/>
    <cellStyle name="Constants" xfId="15" xr:uid="{00000000-0005-0000-0000-00000E000000}"/>
    <cellStyle name="CustomCellsOrange" xfId="16" xr:uid="{00000000-0005-0000-0000-00000F000000}"/>
    <cellStyle name="CustomizationCells" xfId="17" xr:uid="{00000000-0005-0000-0000-000010000000}"/>
    <cellStyle name="CustomizationGreenCells" xfId="18" xr:uid="{00000000-0005-0000-0000-000011000000}"/>
    <cellStyle name="DocBox_EmptyRow" xfId="19" xr:uid="{00000000-0005-0000-0000-000012000000}"/>
    <cellStyle name="Empty_B_border" xfId="20" xr:uid="{00000000-0005-0000-0000-000013000000}"/>
    <cellStyle name="Headline" xfId="21" xr:uid="{00000000-0005-0000-0000-000014000000}"/>
    <cellStyle name="InputCells" xfId="22" xr:uid="{00000000-0005-0000-0000-000015000000}"/>
    <cellStyle name="InputCells12" xfId="23" xr:uid="{00000000-0005-0000-0000-000016000000}"/>
    <cellStyle name="IntCells" xfId="24" xr:uid="{00000000-0005-0000-0000-000017000000}"/>
    <cellStyle name="Įprastas 2" xfId="25" xr:uid="{00000000-0005-0000-0000-000018000000}"/>
    <cellStyle name="Įprastas 3" xfId="26" xr:uid="{00000000-0005-0000-0000-000019000000}"/>
    <cellStyle name="KP_thin_border_dark_grey" xfId="27" xr:uid="{00000000-0005-0000-0000-00001A000000}"/>
    <cellStyle name="Normal" xfId="0" builtinId="0"/>
    <cellStyle name="Normal 2" xfId="28" xr:uid="{00000000-0005-0000-0000-00001C000000}"/>
    <cellStyle name="Normal GHG Numbers (0.00)" xfId="29" xr:uid="{00000000-0005-0000-0000-00001D000000}"/>
    <cellStyle name="Normal GHG Textfiels Bold" xfId="30" xr:uid="{00000000-0005-0000-0000-00001E000000}"/>
    <cellStyle name="Normal GHG whole table" xfId="31" xr:uid="{00000000-0005-0000-0000-00001F000000}"/>
    <cellStyle name="Normal GHG-Shade" xfId="32" xr:uid="{00000000-0005-0000-0000-000020000000}"/>
    <cellStyle name="Normal GHG-Shade 2" xfId="33" xr:uid="{00000000-0005-0000-0000-000021000000}"/>
    <cellStyle name="Normál_Munka1" xfId="34" xr:uid="{00000000-0005-0000-0000-000022000000}"/>
    <cellStyle name="Shade" xfId="35" xr:uid="{00000000-0005-0000-0000-000023000000}"/>
    <cellStyle name="Standard 2" xfId="36" xr:uid="{00000000-0005-0000-0000-000024000000}"/>
    <cellStyle name="Standard 2 2" xfId="37" xr:uid="{00000000-0005-0000-0000-000025000000}"/>
    <cellStyle name="Standard 3 2" xfId="38" xr:uid="{00000000-0005-0000-0000-000026000000}"/>
    <cellStyle name="Standard 6" xfId="39" xr:uid="{00000000-0005-0000-0000-000027000000}"/>
    <cellStyle name="Гиперссылка" xfId="40" xr:uid="{00000000-0005-0000-0000-000028000000}"/>
    <cellStyle name="Обычный_2++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8"/>
  <sheetViews>
    <sheetView tabSelected="1" zoomScale="90" zoomScaleNormal="90" workbookViewId="0">
      <selection activeCell="N24" sqref="N24"/>
    </sheetView>
  </sheetViews>
  <sheetFormatPr defaultRowHeight="12.75" x14ac:dyDescent="0.2"/>
  <cols>
    <col min="1" max="1" width="13.85546875" customWidth="1"/>
    <col min="2" max="2" width="26.85546875" customWidth="1"/>
    <col min="3" max="3" width="9.5703125" customWidth="1"/>
    <col min="16" max="16" width="10.5703125" bestFit="1" customWidth="1"/>
    <col min="17" max="19" width="10.5703125" customWidth="1"/>
    <col min="20" max="28" width="9" bestFit="1" customWidth="1"/>
    <col min="29" max="30" width="9.42578125" bestFit="1" customWidth="1"/>
  </cols>
  <sheetData>
    <row r="1" spans="1:30" ht="15.75" x14ac:dyDescent="0.25">
      <c r="A1" s="1" t="s">
        <v>41</v>
      </c>
    </row>
    <row r="3" spans="1:30" ht="14.1" customHeight="1" x14ac:dyDescent="0.2">
      <c r="A3" s="205" t="s">
        <v>2</v>
      </c>
      <c r="B3" s="205" t="s">
        <v>3</v>
      </c>
      <c r="C3" s="206" t="s">
        <v>4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113"/>
      <c r="S3" s="203" t="s">
        <v>7</v>
      </c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</row>
    <row r="4" spans="1:30" x14ac:dyDescent="0.2">
      <c r="A4" s="205"/>
      <c r="B4" s="205"/>
      <c r="C4" s="159">
        <v>2005</v>
      </c>
      <c r="D4" s="159">
        <v>2006</v>
      </c>
      <c r="E4" s="159">
        <v>2007</v>
      </c>
      <c r="F4" s="159">
        <v>2008</v>
      </c>
      <c r="G4" s="159">
        <v>2009</v>
      </c>
      <c r="H4" s="159">
        <v>2010</v>
      </c>
      <c r="I4" s="159">
        <v>2011</v>
      </c>
      <c r="J4" s="159">
        <v>2012</v>
      </c>
      <c r="K4" s="107">
        <v>2013</v>
      </c>
      <c r="L4" s="159">
        <v>2014</v>
      </c>
      <c r="M4" s="159">
        <v>2015</v>
      </c>
      <c r="N4" s="171">
        <v>2016</v>
      </c>
      <c r="O4" s="171">
        <v>2017</v>
      </c>
      <c r="P4" s="174">
        <v>2018</v>
      </c>
      <c r="Q4" s="108">
        <v>2019</v>
      </c>
      <c r="R4" s="114"/>
      <c r="S4" s="78" t="s">
        <v>42</v>
      </c>
      <c r="T4" s="78" t="s">
        <v>39</v>
      </c>
      <c r="U4" s="127" t="s">
        <v>37</v>
      </c>
      <c r="V4" s="128" t="s">
        <v>34</v>
      </c>
      <c r="W4" s="32" t="s">
        <v>35</v>
      </c>
      <c r="X4" s="32" t="s">
        <v>24</v>
      </c>
      <c r="Y4" s="32" t="s">
        <v>9</v>
      </c>
      <c r="Z4" s="32" t="s">
        <v>6</v>
      </c>
      <c r="AA4" s="32" t="s">
        <v>36</v>
      </c>
      <c r="AB4" s="129" t="s">
        <v>38</v>
      </c>
      <c r="AC4" s="130" t="s">
        <v>40</v>
      </c>
      <c r="AD4" s="130" t="s">
        <v>43</v>
      </c>
    </row>
    <row r="5" spans="1:30" ht="13.5" customHeight="1" x14ac:dyDescent="0.2">
      <c r="A5" s="193" t="s">
        <v>5</v>
      </c>
      <c r="B5" s="156" t="s">
        <v>16</v>
      </c>
      <c r="C5" s="187">
        <v>0.36588604216866294</v>
      </c>
      <c r="D5" s="178">
        <v>0.30201281930293972</v>
      </c>
      <c r="E5" s="178">
        <v>0.41112888550607696</v>
      </c>
      <c r="F5" s="178">
        <v>0.35629123223170872</v>
      </c>
      <c r="G5" s="178">
        <v>0.49313057963902396</v>
      </c>
      <c r="H5" s="178">
        <v>0.40790477124065899</v>
      </c>
      <c r="I5" s="178">
        <v>0.32985920023826154</v>
      </c>
      <c r="J5" s="179">
        <v>0.48128812012803296</v>
      </c>
      <c r="K5" s="178">
        <v>0.35286193574507257</v>
      </c>
      <c r="L5" s="178">
        <v>0.31658978828663792</v>
      </c>
      <c r="M5" s="178">
        <v>0.33983824811337648</v>
      </c>
      <c r="N5" s="178">
        <v>0.30857037225291006</v>
      </c>
      <c r="O5" s="178">
        <v>0.36397598311320145</v>
      </c>
      <c r="P5" s="179">
        <v>0.36860549087760397</v>
      </c>
      <c r="Q5" s="180">
        <v>0.3495510862636354</v>
      </c>
      <c r="R5" s="115"/>
      <c r="S5" s="90">
        <f t="shared" ref="S5:S17" si="0">(Q5-P5)/P5</f>
        <v>-5.1693219676685748E-2</v>
      </c>
      <c r="T5" s="90">
        <f>(P5-O5)/O5</f>
        <v>1.2719267147257568E-2</v>
      </c>
      <c r="U5" s="104">
        <f>SUM(O5-N5)/N5</f>
        <v>0.17955583504588674</v>
      </c>
      <c r="V5" s="92">
        <f t="shared" ref="V5:V17" si="1">(N5-M5)/M5</f>
        <v>-9.200811278321698E-2</v>
      </c>
      <c r="W5" s="93">
        <f t="shared" ref="W5:W17" si="2">(N5-L5)/L5</f>
        <v>-2.5330621297447342E-2</v>
      </c>
      <c r="X5" s="93">
        <f t="shared" ref="X5:X17" si="3">(K5-C5)/C5</f>
        <v>-3.5596073428749778E-2</v>
      </c>
      <c r="Y5" s="93">
        <f t="shared" ref="Y5:Y17" si="4">(L5-C5)/C5</f>
        <v>-0.13473116817968384</v>
      </c>
      <c r="Z5" s="93">
        <f t="shared" ref="Z5:Z17" si="5">(M5-C5)/C5</f>
        <v>-7.1191002260969471E-2</v>
      </c>
      <c r="AA5" s="93">
        <f t="shared" ref="AA5:AA17" si="6">(N5-C5)/C5</f>
        <v>-0.15664896527900893</v>
      </c>
      <c r="AB5" s="105">
        <f t="shared" ref="AB5:AB17" si="7">(O5-C5)/C5</f>
        <v>-5.2203660028687458E-3</v>
      </c>
      <c r="AC5" s="131">
        <f>(P5-C5)/C5</f>
        <v>7.4325019145918729E-3</v>
      </c>
      <c r="AD5" s="131">
        <f t="shared" ref="AD5:AD17" si="8">(Q5-C5)/C5</f>
        <v>-4.464492771631226E-2</v>
      </c>
    </row>
    <row r="6" spans="1:30" ht="24" x14ac:dyDescent="0.2">
      <c r="A6" s="194"/>
      <c r="B6" s="156" t="s">
        <v>17</v>
      </c>
      <c r="C6" s="181">
        <v>0.50417749999999995</v>
      </c>
      <c r="D6" s="178">
        <v>0.38794505086186448</v>
      </c>
      <c r="E6" s="178">
        <v>0.43092378949152538</v>
      </c>
      <c r="F6" s="178">
        <v>0.46332177380952388</v>
      </c>
      <c r="G6" s="181">
        <v>0.42460199999999998</v>
      </c>
      <c r="H6" s="181">
        <v>0.28725284000000001</v>
      </c>
      <c r="I6" s="178">
        <v>0.234407</v>
      </c>
      <c r="J6" s="182">
        <v>0.22057541</v>
      </c>
      <c r="K6" s="178">
        <v>0.21649000000000002</v>
      </c>
      <c r="L6" s="178">
        <v>0.17145500000000002</v>
      </c>
      <c r="M6" s="178">
        <v>0.25771140000000003</v>
      </c>
      <c r="N6" s="178">
        <v>0.25137709999999996</v>
      </c>
      <c r="O6" s="178">
        <v>0.1981868</v>
      </c>
      <c r="P6" s="179">
        <v>0.1769133</v>
      </c>
      <c r="Q6" s="180">
        <v>0.1150056</v>
      </c>
      <c r="R6" s="115"/>
      <c r="S6" s="90">
        <f t="shared" si="0"/>
        <v>-0.34993242452659012</v>
      </c>
      <c r="T6" s="90">
        <f t="shared" ref="T6:T17" si="9">(P6-O6)/O6</f>
        <v>-0.10734065033594568</v>
      </c>
      <c r="U6" s="104">
        <f>SUM(O6-N6)/N6</f>
        <v>-0.21159564654059568</v>
      </c>
      <c r="V6" s="92">
        <f t="shared" si="1"/>
        <v>-2.4579044621231616E-2</v>
      </c>
      <c r="W6" s="93">
        <f t="shared" si="2"/>
        <v>0.46614038669038482</v>
      </c>
      <c r="X6" s="93">
        <f t="shared" si="3"/>
        <v>-0.57060757372155635</v>
      </c>
      <c r="Y6" s="93">
        <f t="shared" si="4"/>
        <v>-0.65993127420402531</v>
      </c>
      <c r="Z6" s="93">
        <f t="shared" si="5"/>
        <v>-0.48884787599605284</v>
      </c>
      <c r="AA6" s="93">
        <f t="shared" si="6"/>
        <v>-0.50141150686018321</v>
      </c>
      <c r="AB6" s="105">
        <f t="shared" si="7"/>
        <v>-0.60691066142380412</v>
      </c>
      <c r="AC6" s="131">
        <f t="shared" ref="AC6:AC17" si="10">(P6-C6)/C6</f>
        <v>-0.64910512666669973</v>
      </c>
      <c r="AD6" s="131">
        <f t="shared" si="8"/>
        <v>-0.77189462044617219</v>
      </c>
    </row>
    <row r="7" spans="1:30" ht="26.45" customHeight="1" x14ac:dyDescent="0.2">
      <c r="A7" s="194"/>
      <c r="B7" s="156" t="s">
        <v>25</v>
      </c>
      <c r="C7" s="181">
        <v>0.21559010000000001</v>
      </c>
      <c r="D7" s="181">
        <v>0.21037184</v>
      </c>
      <c r="E7" s="181">
        <v>0.22971093000000001</v>
      </c>
      <c r="F7" s="181">
        <v>0.17060349999999999</v>
      </c>
      <c r="G7" s="181">
        <v>0.14780341499999999</v>
      </c>
      <c r="H7" s="181">
        <v>0.13796488000000001</v>
      </c>
      <c r="I7" s="181">
        <v>0.16084652999999999</v>
      </c>
      <c r="J7" s="182">
        <v>0.16312708100000001</v>
      </c>
      <c r="K7" s="181">
        <v>0.11139623999999999</v>
      </c>
      <c r="L7" s="181">
        <v>0.111030318</v>
      </c>
      <c r="M7" s="181">
        <v>9.9020895999999997E-2</v>
      </c>
      <c r="N7" s="181">
        <v>0.10797223</v>
      </c>
      <c r="O7" s="181">
        <v>0.11017766</v>
      </c>
      <c r="P7" s="182">
        <v>9.9233959999999996E-2</v>
      </c>
      <c r="Q7" s="183">
        <v>0.09</v>
      </c>
      <c r="R7" s="115"/>
      <c r="S7" s="90">
        <f t="shared" si="0"/>
        <v>-9.3052418748581639E-2</v>
      </c>
      <c r="T7" s="90">
        <f t="shared" si="9"/>
        <v>-9.9327758458475163E-2</v>
      </c>
      <c r="U7" s="104">
        <f>SUM(O7-N7)/N7</f>
        <v>2.0425900252314826E-2</v>
      </c>
      <c r="V7" s="92">
        <f t="shared" si="1"/>
        <v>9.0398434689987109E-2</v>
      </c>
      <c r="W7" s="93">
        <f t="shared" si="2"/>
        <v>-2.7542819430635156E-2</v>
      </c>
      <c r="X7" s="93">
        <f t="shared" si="3"/>
        <v>-0.48329612537867001</v>
      </c>
      <c r="Y7" s="93">
        <f t="shared" si="4"/>
        <v>-0.48499342966119502</v>
      </c>
      <c r="Z7" s="93">
        <f t="shared" si="5"/>
        <v>-0.54069831592452533</v>
      </c>
      <c r="AA7" s="93">
        <f t="shared" si="6"/>
        <v>-0.49917816263362741</v>
      </c>
      <c r="AB7" s="105">
        <f t="shared" si="7"/>
        <v>-0.48894842573940089</v>
      </c>
      <c r="AC7" s="131">
        <f t="shared" si="10"/>
        <v>-0.53971003306738119</v>
      </c>
      <c r="AD7" s="131">
        <f t="shared" si="8"/>
        <v>-0.58254112781616596</v>
      </c>
    </row>
    <row r="8" spans="1:30" s="88" customFormat="1" ht="26.25" customHeight="1" x14ac:dyDescent="0.2">
      <c r="A8" s="194"/>
      <c r="B8" s="156" t="s">
        <v>26</v>
      </c>
      <c r="C8" s="187">
        <v>4.2384177648054351</v>
      </c>
      <c r="D8" s="178">
        <v>4.1181046404404906</v>
      </c>
      <c r="E8" s="178">
        <v>4.409327353161955</v>
      </c>
      <c r="F8" s="178">
        <v>4.1977004071059989</v>
      </c>
      <c r="G8" s="178">
        <v>4.6192867138305687</v>
      </c>
      <c r="H8" s="178">
        <v>4.3265270170999992</v>
      </c>
      <c r="I8" s="178">
        <v>4.6484522130000006</v>
      </c>
      <c r="J8" s="179">
        <v>4.2715527255999994</v>
      </c>
      <c r="K8" s="178">
        <v>3.0503271324833334</v>
      </c>
      <c r="L8" s="178">
        <v>2.7829509272833337</v>
      </c>
      <c r="M8" s="178">
        <v>2.5904537814333328</v>
      </c>
      <c r="N8" s="178">
        <v>2.6260934171666666</v>
      </c>
      <c r="O8" s="178">
        <v>2.6699062646000002</v>
      </c>
      <c r="P8" s="179">
        <v>2.6906809438666666</v>
      </c>
      <c r="Q8" s="180">
        <v>2.4809984784000001</v>
      </c>
      <c r="R8" s="116"/>
      <c r="S8" s="95">
        <f t="shared" si="0"/>
        <v>-7.7929145016108994E-2</v>
      </c>
      <c r="T8" s="95">
        <f t="shared" si="9"/>
        <v>7.781051920105044E-3</v>
      </c>
      <c r="U8" s="106">
        <f>SUM(O8-N8)/N8</f>
        <v>1.668365913677361E-2</v>
      </c>
      <c r="V8" s="92">
        <f t="shared" si="1"/>
        <v>1.3758066632485464E-2</v>
      </c>
      <c r="W8" s="93">
        <f t="shared" si="2"/>
        <v>-5.6363735550949368E-2</v>
      </c>
      <c r="X8" s="93">
        <f t="shared" si="3"/>
        <v>-0.28031465944382694</v>
      </c>
      <c r="Y8" s="93">
        <f t="shared" si="4"/>
        <v>-0.34339862615900363</v>
      </c>
      <c r="Z8" s="93">
        <f t="shared" si="5"/>
        <v>-0.38881584469004132</v>
      </c>
      <c r="AA8" s="93">
        <f t="shared" si="6"/>
        <v>-0.38040713235656759</v>
      </c>
      <c r="AB8" s="105">
        <f t="shared" si="7"/>
        <v>-0.3700700561492285</v>
      </c>
      <c r="AC8" s="132">
        <f t="shared" si="10"/>
        <v>-0.36516853855009679</v>
      </c>
      <c r="AD8" s="132">
        <f t="shared" si="8"/>
        <v>-0.4146404115702147</v>
      </c>
    </row>
    <row r="9" spans="1:30" ht="24.75" customHeight="1" x14ac:dyDescent="0.2">
      <c r="A9" s="194"/>
      <c r="B9" s="156" t="s">
        <v>27</v>
      </c>
      <c r="C9" s="181">
        <v>0.17302020000000001</v>
      </c>
      <c r="D9" s="181">
        <v>0.25788730999999998</v>
      </c>
      <c r="E9" s="181">
        <v>0.25726653999999999</v>
      </c>
      <c r="F9" s="188">
        <v>0.2277477</v>
      </c>
      <c r="G9" s="181">
        <v>0.2556775</v>
      </c>
      <c r="H9" s="181">
        <v>0.24659782</v>
      </c>
      <c r="I9" s="181">
        <v>0.29130485</v>
      </c>
      <c r="J9" s="182">
        <v>0.24240152000000001</v>
      </c>
      <c r="K9" s="181">
        <v>0.20169271</v>
      </c>
      <c r="L9" s="181">
        <v>0.20149008600000001</v>
      </c>
      <c r="M9" s="181">
        <v>0.171910169</v>
      </c>
      <c r="N9" s="181">
        <v>0.15530279999999999</v>
      </c>
      <c r="O9" s="181">
        <v>0.18031733999999999</v>
      </c>
      <c r="P9" s="182">
        <v>0.18004610200000001</v>
      </c>
      <c r="Q9" s="183">
        <v>0.17</v>
      </c>
      <c r="R9" s="115"/>
      <c r="S9" s="90">
        <f t="shared" si="0"/>
        <v>-5.5797386827069438E-2</v>
      </c>
      <c r="T9" s="90">
        <f t="shared" si="9"/>
        <v>-1.5042258276435269E-3</v>
      </c>
      <c r="U9" s="104">
        <f>SUM(O9-N9)/N9</f>
        <v>0.16106947202497318</v>
      </c>
      <c r="V9" s="92">
        <f t="shared" si="1"/>
        <v>-9.660492509899174E-2</v>
      </c>
      <c r="W9" s="93">
        <f t="shared" si="2"/>
        <v>-0.22922857852172449</v>
      </c>
      <c r="X9" s="93">
        <f t="shared" si="3"/>
        <v>0.16571770232608668</v>
      </c>
      <c r="Y9" s="93">
        <f t="shared" si="4"/>
        <v>0.16454660207305272</v>
      </c>
      <c r="Z9" s="93">
        <f t="shared" si="5"/>
        <v>-6.4156150553519838E-3</v>
      </c>
      <c r="AA9" s="93">
        <f t="shared" si="6"/>
        <v>-0.10240076014245747</v>
      </c>
      <c r="AB9" s="105">
        <f t="shared" si="7"/>
        <v>4.2175075511414153E-2</v>
      </c>
      <c r="AC9" s="131">
        <f t="shared" si="10"/>
        <v>4.0607408845903539E-2</v>
      </c>
      <c r="AD9" s="131">
        <f t="shared" si="8"/>
        <v>-1.7455765280585737E-2</v>
      </c>
    </row>
    <row r="10" spans="1:30" x14ac:dyDescent="0.2">
      <c r="A10" s="195"/>
      <c r="B10" s="157" t="s">
        <v>19</v>
      </c>
      <c r="C10" s="189">
        <f t="shared" ref="C10:N10" si="11">SUM(C5:C9)</f>
        <v>5.4970916069740978</v>
      </c>
      <c r="D10" s="189">
        <f t="shared" si="11"/>
        <v>5.2763216606052952</v>
      </c>
      <c r="E10" s="189">
        <f t="shared" si="11"/>
        <v>5.7383574981595569</v>
      </c>
      <c r="F10" s="189">
        <f t="shared" si="11"/>
        <v>5.4156646131472312</v>
      </c>
      <c r="G10" s="189">
        <f t="shared" si="11"/>
        <v>5.9405002084695928</v>
      </c>
      <c r="H10" s="189">
        <f t="shared" si="11"/>
        <v>5.4062473283406582</v>
      </c>
      <c r="I10" s="189">
        <f t="shared" si="11"/>
        <v>5.664869793238263</v>
      </c>
      <c r="J10" s="190">
        <f t="shared" si="11"/>
        <v>5.3789448567280322</v>
      </c>
      <c r="K10" s="76">
        <f t="shared" ref="K10" si="12">K5+K6+K7+K8+K9</f>
        <v>3.9327680182284062</v>
      </c>
      <c r="L10" s="189">
        <f t="shared" si="11"/>
        <v>3.5835161195699716</v>
      </c>
      <c r="M10" s="189">
        <f t="shared" si="11"/>
        <v>3.4589344945467095</v>
      </c>
      <c r="N10" s="189">
        <f t="shared" si="11"/>
        <v>3.4493159194195764</v>
      </c>
      <c r="O10" s="189">
        <f>SUM(O5:O9)</f>
        <v>3.5225640477132014</v>
      </c>
      <c r="P10" s="190">
        <f>SUM(P5:P9)</f>
        <v>3.5154797967442706</v>
      </c>
      <c r="Q10" s="191">
        <f>SUM(Q5+Q6+Q7+Q8+Q9)</f>
        <v>3.2055551646636355</v>
      </c>
      <c r="R10" s="117"/>
      <c r="S10" s="40">
        <f t="shared" si="0"/>
        <v>-8.8159980998229623E-2</v>
      </c>
      <c r="T10" s="40">
        <f t="shared" si="9"/>
        <v>-2.0111063625741126E-3</v>
      </c>
      <c r="U10" s="34">
        <f>(O10-N10)/N10</f>
        <v>2.123555220942205E-2</v>
      </c>
      <c r="V10" s="26">
        <f t="shared" si="1"/>
        <v>-2.7807913512954982E-3</v>
      </c>
      <c r="W10" s="24">
        <f t="shared" si="2"/>
        <v>-3.7449308353187903E-2</v>
      </c>
      <c r="X10" s="24">
        <f t="shared" si="3"/>
        <v>-0.28457295249747194</v>
      </c>
      <c r="Y10" s="24">
        <f t="shared" si="4"/>
        <v>-0.34810689437599962</v>
      </c>
      <c r="Z10" s="24">
        <f t="shared" si="5"/>
        <v>-0.37077008319119176</v>
      </c>
      <c r="AA10" s="39">
        <f t="shared" si="6"/>
        <v>-0.37251984030183011</v>
      </c>
      <c r="AB10" s="53">
        <f t="shared" si="7"/>
        <v>-0.35919495261018314</v>
      </c>
      <c r="AC10" s="133">
        <f t="shared" si="10"/>
        <v>-0.36048367971815837</v>
      </c>
      <c r="AD10" s="133">
        <f t="shared" si="8"/>
        <v>-0.41686342636226326</v>
      </c>
    </row>
    <row r="11" spans="1:30" ht="20.45" customHeight="1" x14ac:dyDescent="0.2">
      <c r="A11" s="196" t="s">
        <v>23</v>
      </c>
      <c r="B11" s="158" t="s">
        <v>8</v>
      </c>
      <c r="C11" s="181">
        <v>1.4235857999999999</v>
      </c>
      <c r="D11" s="181">
        <v>1.2173193</v>
      </c>
      <c r="E11" s="181">
        <v>1.70297432</v>
      </c>
      <c r="F11" s="181">
        <v>1.3666042</v>
      </c>
      <c r="G11" s="181">
        <v>1.3191306810000001</v>
      </c>
      <c r="H11" s="181">
        <v>1.15034992</v>
      </c>
      <c r="I11" s="181">
        <v>1.3786686399999999</v>
      </c>
      <c r="J11" s="182">
        <v>1.11924402</v>
      </c>
      <c r="K11" s="181">
        <v>1.426503911</v>
      </c>
      <c r="L11" s="181">
        <v>1.5266935399999999</v>
      </c>
      <c r="M11" s="181">
        <v>0.91037250199999997</v>
      </c>
      <c r="N11" s="181">
        <v>1.5158100000000001</v>
      </c>
      <c r="O11" s="181">
        <v>1.46842111</v>
      </c>
      <c r="P11" s="182">
        <v>1.463224479</v>
      </c>
      <c r="Q11" s="183">
        <v>1.47</v>
      </c>
      <c r="R11" s="115"/>
      <c r="S11" s="90">
        <f t="shared" si="0"/>
        <v>4.630541039492825E-3</v>
      </c>
      <c r="T11" s="90">
        <f t="shared" si="9"/>
        <v>-3.5389241986585221E-3</v>
      </c>
      <c r="U11" s="104">
        <f>SUM(O11-N11)/N11</f>
        <v>-3.1263080465229895E-2</v>
      </c>
      <c r="V11" s="92">
        <f t="shared" si="1"/>
        <v>0.6650437009794482</v>
      </c>
      <c r="W11" s="93">
        <f t="shared" si="2"/>
        <v>-7.1288308457765556E-3</v>
      </c>
      <c r="X11" s="93">
        <f t="shared" si="3"/>
        <v>2.0498314889064338E-3</v>
      </c>
      <c r="Y11" s="93">
        <f t="shared" si="4"/>
        <v>7.2428188030535287E-2</v>
      </c>
      <c r="Z11" s="93">
        <f t="shared" si="5"/>
        <v>-0.36050745799796541</v>
      </c>
      <c r="AA11" s="93">
        <f t="shared" si="6"/>
        <v>6.4783028883822952E-2</v>
      </c>
      <c r="AB11" s="105">
        <f t="shared" si="7"/>
        <v>3.1494631373816792E-2</v>
      </c>
      <c r="AC11" s="131">
        <f t="shared" si="10"/>
        <v>2.7844250062061638E-2</v>
      </c>
      <c r="AD11" s="131">
        <f t="shared" si="8"/>
        <v>3.2603725044180742E-2</v>
      </c>
    </row>
    <row r="12" spans="1:30" ht="20.45" customHeight="1" x14ac:dyDescent="0.2">
      <c r="A12" s="197"/>
      <c r="B12" s="158" t="s">
        <v>21</v>
      </c>
      <c r="C12" s="181">
        <v>9.6986000000000003E-2</v>
      </c>
      <c r="D12" s="181">
        <v>8.7126220000000004E-2</v>
      </c>
      <c r="E12" s="181">
        <v>9.5909999999999995E-2</v>
      </c>
      <c r="F12" s="181">
        <v>9.1233979000000007E-2</v>
      </c>
      <c r="G12" s="181">
        <v>7.6072500000000001E-2</v>
      </c>
      <c r="H12" s="181">
        <v>7.6488039999999993E-2</v>
      </c>
      <c r="I12" s="181">
        <v>8.3274180000000003E-2</v>
      </c>
      <c r="J12" s="182">
        <v>7.2324079999999999E-2</v>
      </c>
      <c r="K12" s="181">
        <v>7.1961040000000004E-2</v>
      </c>
      <c r="L12" s="181">
        <v>7.5146833999999996E-2</v>
      </c>
      <c r="M12" s="178">
        <v>6.1082594493700416E-3</v>
      </c>
      <c r="N12" s="181">
        <v>6.8010699999999993E-2</v>
      </c>
      <c r="O12" s="181">
        <v>7.3730900000000002E-2</v>
      </c>
      <c r="P12" s="182">
        <v>8.1506782999999999E-2</v>
      </c>
      <c r="Q12" s="183">
        <v>0.09</v>
      </c>
      <c r="R12" s="115"/>
      <c r="S12" s="90">
        <f t="shared" si="0"/>
        <v>0.10420257906633362</v>
      </c>
      <c r="T12" s="90">
        <f t="shared" si="9"/>
        <v>0.10546301482824701</v>
      </c>
      <c r="U12" s="104">
        <f>SUM(O12-N12)/N12</f>
        <v>8.4107353695815651E-2</v>
      </c>
      <c r="V12" s="92">
        <f t="shared" si="1"/>
        <v>10.134219258976318</v>
      </c>
      <c r="W12" s="93">
        <f t="shared" si="2"/>
        <v>-9.4962536944670259E-2</v>
      </c>
      <c r="X12" s="93">
        <f t="shared" si="3"/>
        <v>-0.2580265192914441</v>
      </c>
      <c r="Y12" s="93">
        <f t="shared" si="4"/>
        <v>-0.2251785412327553</v>
      </c>
      <c r="Z12" s="93">
        <f t="shared" si="5"/>
        <v>-0.93701916308157829</v>
      </c>
      <c r="AA12" s="93">
        <f t="shared" si="6"/>
        <v>-0.29875755263646309</v>
      </c>
      <c r="AB12" s="105">
        <f t="shared" si="7"/>
        <v>-0.23977790608953869</v>
      </c>
      <c r="AC12" s="131">
        <f t="shared" si="10"/>
        <v>-0.15960259212669872</v>
      </c>
      <c r="AD12" s="131">
        <f t="shared" si="8"/>
        <v>-7.2031014785639225E-2</v>
      </c>
    </row>
    <row r="13" spans="1:30" s="4" customFormat="1" ht="22.15" customHeight="1" x14ac:dyDescent="0.2">
      <c r="A13" s="198"/>
      <c r="B13" s="157" t="s">
        <v>19</v>
      </c>
      <c r="C13" s="44">
        <f t="shared" ref="C13:I13" si="13">SUM(C11:C12)</f>
        <v>1.5205717999999999</v>
      </c>
      <c r="D13" s="44">
        <f t="shared" si="13"/>
        <v>1.30444552</v>
      </c>
      <c r="E13" s="44">
        <f t="shared" si="13"/>
        <v>1.79888432</v>
      </c>
      <c r="F13" s="44">
        <f t="shared" si="13"/>
        <v>1.4578381790000001</v>
      </c>
      <c r="G13" s="44">
        <f t="shared" si="13"/>
        <v>1.3952031810000001</v>
      </c>
      <c r="H13" s="44">
        <f t="shared" si="13"/>
        <v>1.2268379600000001</v>
      </c>
      <c r="I13" s="44">
        <f t="shared" si="13"/>
        <v>1.46194282</v>
      </c>
      <c r="J13" s="43">
        <f t="shared" ref="J13:O13" si="14">SUM(J11:J12)</f>
        <v>1.1915681</v>
      </c>
      <c r="K13" s="76">
        <f t="shared" ref="K13" si="15">K11+K12</f>
        <v>1.4984649509999999</v>
      </c>
      <c r="L13" s="44">
        <f t="shared" si="14"/>
        <v>1.601840374</v>
      </c>
      <c r="M13" s="44">
        <f t="shared" si="14"/>
        <v>0.91648076144936996</v>
      </c>
      <c r="N13" s="44">
        <f t="shared" si="14"/>
        <v>1.5838207000000002</v>
      </c>
      <c r="O13" s="44">
        <f t="shared" si="14"/>
        <v>1.5421520099999999</v>
      </c>
      <c r="P13" s="43">
        <f t="shared" ref="P13" si="16">SUM(P11:P12)</f>
        <v>1.544731262</v>
      </c>
      <c r="Q13" s="177">
        <f>SUM(Q11+Q12)</f>
        <v>1.56</v>
      </c>
      <c r="R13" s="118"/>
      <c r="S13" s="40">
        <f t="shared" si="0"/>
        <v>9.8843976137514451E-3</v>
      </c>
      <c r="T13" s="40">
        <f t="shared" si="9"/>
        <v>1.6725017918305521E-3</v>
      </c>
      <c r="U13" s="38">
        <f>(O13-N13)/N13</f>
        <v>-2.6308969190767795E-2</v>
      </c>
      <c r="V13" s="38">
        <f t="shared" si="1"/>
        <v>0.72815487964555248</v>
      </c>
      <c r="W13" s="39">
        <f t="shared" si="2"/>
        <v>-1.1249356860073636E-2</v>
      </c>
      <c r="X13" s="39">
        <f t="shared" si="3"/>
        <v>-1.4538510447188381E-2</v>
      </c>
      <c r="Y13" s="39">
        <f t="shared" si="4"/>
        <v>5.3446061540796758E-2</v>
      </c>
      <c r="Z13" s="39">
        <f t="shared" si="5"/>
        <v>-0.39727886479982727</v>
      </c>
      <c r="AA13" s="39">
        <f t="shared" si="6"/>
        <v>4.1595470861685239E-2</v>
      </c>
      <c r="AB13" s="53">
        <f t="shared" si="7"/>
        <v>1.4192167709541891E-2</v>
      </c>
      <c r="AC13" s="133">
        <f t="shared" si="10"/>
        <v>1.5888405927296612E-2</v>
      </c>
      <c r="AD13" s="133">
        <f t="shared" si="8"/>
        <v>2.5929850862682142E-2</v>
      </c>
    </row>
    <row r="14" spans="1:30" x14ac:dyDescent="0.2">
      <c r="A14" s="199" t="s">
        <v>28</v>
      </c>
      <c r="B14" s="200"/>
      <c r="C14" s="181">
        <v>1.2228889000000001</v>
      </c>
      <c r="D14" s="181">
        <v>1.2617747589999999</v>
      </c>
      <c r="E14" s="181">
        <v>1.2010305400000001</v>
      </c>
      <c r="F14" s="181">
        <v>1.6528655510000001</v>
      </c>
      <c r="G14" s="181">
        <v>0.64710206999999997</v>
      </c>
      <c r="H14" s="181">
        <v>0.49098693999999998</v>
      </c>
      <c r="I14" s="181">
        <v>0.86373478999999997</v>
      </c>
      <c r="J14" s="182">
        <v>0.67868634000000005</v>
      </c>
      <c r="K14" s="181">
        <v>1.01656766</v>
      </c>
      <c r="L14" s="181">
        <v>0.90292271999999996</v>
      </c>
      <c r="M14" s="181">
        <v>0.79402837599999998</v>
      </c>
      <c r="N14" s="181">
        <v>0.77324020000000004</v>
      </c>
      <c r="O14" s="181">
        <v>0.87013190600000001</v>
      </c>
      <c r="P14" s="182">
        <v>0.83112821000000003</v>
      </c>
      <c r="Q14" s="183">
        <v>0.22</v>
      </c>
      <c r="R14" s="115"/>
      <c r="S14" s="90">
        <f t="shared" si="0"/>
        <v>-0.73529956346927516</v>
      </c>
      <c r="T14" s="90">
        <f t="shared" si="9"/>
        <v>-4.4825038285632036E-2</v>
      </c>
      <c r="U14" s="104">
        <f>SUM(O14-N14)/N14</f>
        <v>0.12530608987996222</v>
      </c>
      <c r="V14" s="92">
        <f t="shared" si="1"/>
        <v>-2.6180646219121945E-2</v>
      </c>
      <c r="W14" s="93">
        <f t="shared" si="2"/>
        <v>-0.14362527061009156</v>
      </c>
      <c r="X14" s="93">
        <f t="shared" si="3"/>
        <v>-0.16871625868874929</v>
      </c>
      <c r="Y14" s="93">
        <f t="shared" si="4"/>
        <v>-0.26164779155326384</v>
      </c>
      <c r="Z14" s="93">
        <f t="shared" si="5"/>
        <v>-0.35069459212525361</v>
      </c>
      <c r="AA14" s="93">
        <f t="shared" si="6"/>
        <v>-0.36769382729698502</v>
      </c>
      <c r="AB14" s="105">
        <f t="shared" si="7"/>
        <v>-0.28846201318860609</v>
      </c>
      <c r="AC14" s="131">
        <f t="shared" si="10"/>
        <v>-0.32035673068910842</v>
      </c>
      <c r="AD14" s="131">
        <f t="shared" si="8"/>
        <v>-0.82009812992823794</v>
      </c>
    </row>
    <row r="15" spans="1:30" x14ac:dyDescent="0.2">
      <c r="A15" s="200" t="s">
        <v>22</v>
      </c>
      <c r="B15" s="207"/>
      <c r="C15" s="186">
        <v>0.34383328000000002</v>
      </c>
      <c r="D15" s="181">
        <v>0.34217144999999999</v>
      </c>
      <c r="E15" s="181">
        <v>4.8509727490000003</v>
      </c>
      <c r="F15" s="181">
        <v>0.33044804</v>
      </c>
      <c r="G15" s="181">
        <v>4.8141925109999999</v>
      </c>
      <c r="H15" s="181">
        <v>0.33150054000000001</v>
      </c>
      <c r="I15" s="181">
        <v>4.9970323460000001</v>
      </c>
      <c r="J15" s="182">
        <v>0.32773712100000002</v>
      </c>
      <c r="K15" s="181">
        <v>5.0746892639999999</v>
      </c>
      <c r="L15" s="181">
        <v>5.1605563029999999</v>
      </c>
      <c r="M15" s="181">
        <v>5.2418955900000004</v>
      </c>
      <c r="N15" s="181">
        <v>5.173273257</v>
      </c>
      <c r="O15" s="181">
        <v>5.1484726900000002</v>
      </c>
      <c r="P15" s="182">
        <v>5.1683511099999997</v>
      </c>
      <c r="Q15" s="183">
        <v>5.13</v>
      </c>
      <c r="R15" s="115"/>
      <c r="S15" s="90">
        <f t="shared" si="0"/>
        <v>-7.4203762832203944E-3</v>
      </c>
      <c r="T15" s="90">
        <f t="shared" si="9"/>
        <v>3.8610324259094999E-3</v>
      </c>
      <c r="U15" s="104">
        <f>SUM(O15-N15)/N15</f>
        <v>-4.7939797045211006E-3</v>
      </c>
      <c r="V15" s="92">
        <f t="shared" si="1"/>
        <v>-1.3091129310341799E-2</v>
      </c>
      <c r="W15" s="93">
        <f t="shared" si="2"/>
        <v>2.4642602954660676E-3</v>
      </c>
      <c r="X15" s="93">
        <f t="shared" si="3"/>
        <v>13.75915671688325</v>
      </c>
      <c r="Y15" s="93">
        <f t="shared" si="4"/>
        <v>14.008891236473676</v>
      </c>
      <c r="Z15" s="93">
        <f t="shared" si="5"/>
        <v>14.245457304191147</v>
      </c>
      <c r="AA15" s="93">
        <f t="shared" si="6"/>
        <v>14.045877051226686</v>
      </c>
      <c r="AB15" s="105">
        <f t="shared" si="7"/>
        <v>13.973747422006385</v>
      </c>
      <c r="AC15" s="131">
        <f t="shared" si="10"/>
        <v>14.03156154634013</v>
      </c>
      <c r="AD15" s="131">
        <f t="shared" si="8"/>
        <v>13.9200217035419</v>
      </c>
    </row>
    <row r="16" spans="1:30" x14ac:dyDescent="0.2">
      <c r="A16" s="202" t="s">
        <v>18</v>
      </c>
      <c r="B16" s="208"/>
      <c r="C16" s="181">
        <v>0.4820892</v>
      </c>
      <c r="D16" s="181">
        <v>0.48287232000000002</v>
      </c>
      <c r="E16" s="181">
        <v>0.47109322999999997</v>
      </c>
      <c r="F16" s="181">
        <v>0.43993568999999999</v>
      </c>
      <c r="G16" s="181">
        <v>0.45043476900000001</v>
      </c>
      <c r="H16" s="181">
        <v>0.44231133</v>
      </c>
      <c r="I16" s="181">
        <v>0.44513056000000001</v>
      </c>
      <c r="J16" s="182">
        <v>0.43925081999999999</v>
      </c>
      <c r="K16" s="181">
        <v>0.44591456200000001</v>
      </c>
      <c r="L16" s="181">
        <v>0.46489845000000002</v>
      </c>
      <c r="M16" s="181">
        <v>0.42224187400000002</v>
      </c>
      <c r="N16" s="181">
        <v>0.41953663000000002</v>
      </c>
      <c r="O16" s="181">
        <v>0.46719455999999998</v>
      </c>
      <c r="P16" s="182">
        <v>0.52384960999999997</v>
      </c>
      <c r="Q16" s="183">
        <v>0.23</v>
      </c>
      <c r="R16" s="115"/>
      <c r="S16" s="90">
        <f t="shared" si="0"/>
        <v>-0.56094269116664996</v>
      </c>
      <c r="T16" s="90">
        <f t="shared" si="9"/>
        <v>0.1212665019044742</v>
      </c>
      <c r="U16" s="104">
        <f>SUM(O16-N16)/N16</f>
        <v>0.11359658869357833</v>
      </c>
      <c r="V16" s="92">
        <f t="shared" si="1"/>
        <v>-6.4068586432997768E-3</v>
      </c>
      <c r="W16" s="93">
        <f t="shared" si="2"/>
        <v>-9.7573609892655039E-2</v>
      </c>
      <c r="X16" s="93">
        <f t="shared" si="3"/>
        <v>-7.5037229624725019E-2</v>
      </c>
      <c r="Y16" s="93">
        <f t="shared" si="4"/>
        <v>-3.5658857323499424E-2</v>
      </c>
      <c r="Z16" s="93">
        <f t="shared" si="5"/>
        <v>-0.1241416028403042</v>
      </c>
      <c r="AA16" s="93">
        <f t="shared" si="6"/>
        <v>-0.12975310378245347</v>
      </c>
      <c r="AB16" s="105">
        <f t="shared" si="7"/>
        <v>-3.0896025050965701E-2</v>
      </c>
      <c r="AC16" s="131">
        <f t="shared" si="10"/>
        <v>8.6623823972824879E-2</v>
      </c>
      <c r="AD16" s="131">
        <f t="shared" si="8"/>
        <v>-0.52290986813228757</v>
      </c>
    </row>
    <row r="17" spans="1:30" ht="16.5" thickBot="1" x14ac:dyDescent="0.25">
      <c r="A17" s="192" t="s">
        <v>20</v>
      </c>
      <c r="B17" s="192"/>
      <c r="C17" s="16">
        <f t="shared" ref="C17:I17" si="17">C10+C13+C14+C15+C16</f>
        <v>9.0664747869740996</v>
      </c>
      <c r="D17" s="16">
        <f t="shared" si="17"/>
        <v>8.6675857096052944</v>
      </c>
      <c r="E17" s="16">
        <f t="shared" si="17"/>
        <v>14.060338337159557</v>
      </c>
      <c r="F17" s="16">
        <f t="shared" si="17"/>
        <v>9.296752073147232</v>
      </c>
      <c r="G17" s="16">
        <f t="shared" si="17"/>
        <v>13.247432739469593</v>
      </c>
      <c r="H17" s="16">
        <f t="shared" si="17"/>
        <v>7.8978840983406586</v>
      </c>
      <c r="I17" s="16">
        <f t="shared" si="17"/>
        <v>13.432710309238264</v>
      </c>
      <c r="J17" s="16">
        <f t="shared" ref="J17:O17" si="18">J10+J13+J14+J15+J16</f>
        <v>8.0161872377280332</v>
      </c>
      <c r="K17" s="16">
        <f t="shared" si="18"/>
        <v>11.968404455228406</v>
      </c>
      <c r="L17" s="16">
        <f t="shared" si="18"/>
        <v>11.713733966569972</v>
      </c>
      <c r="M17" s="16">
        <f t="shared" si="18"/>
        <v>10.833581095996081</v>
      </c>
      <c r="N17" s="20">
        <f t="shared" si="18"/>
        <v>11.399186706419577</v>
      </c>
      <c r="O17" s="33">
        <f t="shared" si="18"/>
        <v>11.550515213713201</v>
      </c>
      <c r="P17" s="33">
        <f t="shared" ref="P17" si="19">P10+P13+P14+P15+P16</f>
        <v>11.58353998874427</v>
      </c>
      <c r="Q17" s="20">
        <f>SUM(Q10+Q13+Q14+Q15+Q16)</f>
        <v>10.345555164663637</v>
      </c>
      <c r="R17" s="119"/>
      <c r="S17" s="41">
        <f t="shared" si="0"/>
        <v>-0.1068744809689943</v>
      </c>
      <c r="T17" s="41">
        <f t="shared" si="9"/>
        <v>2.859160342203737E-3</v>
      </c>
      <c r="U17" s="35">
        <f>(O17-N17)/N17</f>
        <v>1.3275377550259893E-2</v>
      </c>
      <c r="V17" s="35">
        <f t="shared" si="1"/>
        <v>5.2208554623967798E-2</v>
      </c>
      <c r="W17" s="36">
        <f t="shared" si="2"/>
        <v>-2.6852860159543197E-2</v>
      </c>
      <c r="X17" s="36">
        <f t="shared" si="3"/>
        <v>0.32007254599367985</v>
      </c>
      <c r="Y17" s="36">
        <f t="shared" si="4"/>
        <v>0.29198329469787065</v>
      </c>
      <c r="Z17" s="36">
        <f t="shared" si="5"/>
        <v>0.19490555596766251</v>
      </c>
      <c r="AA17" s="36">
        <f t="shared" si="6"/>
        <v>0.25728984795688281</v>
      </c>
      <c r="AB17" s="54">
        <f t="shared" si="7"/>
        <v>0.27398084537861933</v>
      </c>
      <c r="AC17" s="134">
        <f t="shared" si="10"/>
        <v>0.27762336088845302</v>
      </c>
      <c r="AD17" s="134">
        <f t="shared" si="8"/>
        <v>0.14107802731963753</v>
      </c>
    </row>
    <row r="18" spans="1:30" x14ac:dyDescent="0.2">
      <c r="A18" s="5" t="s">
        <v>15</v>
      </c>
      <c r="B18" s="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  <c r="U18" s="3"/>
      <c r="V18" s="3"/>
      <c r="W18" s="3"/>
      <c r="X18" s="3"/>
    </row>
    <row r="19" spans="1:30" x14ac:dyDescent="0.2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30" ht="15.75" x14ac:dyDescent="0.25">
      <c r="A20" s="1" t="s">
        <v>31</v>
      </c>
    </row>
    <row r="22" spans="1:30" ht="15" x14ac:dyDescent="0.2">
      <c r="A22" s="205" t="s">
        <v>2</v>
      </c>
      <c r="B22" s="204" t="s">
        <v>3</v>
      </c>
      <c r="C22" s="205" t="s">
        <v>14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120"/>
      <c r="S22" s="120"/>
    </row>
    <row r="23" spans="1:30" x14ac:dyDescent="0.2">
      <c r="A23" s="205"/>
      <c r="B23" s="205"/>
      <c r="C23" s="109">
        <v>2005</v>
      </c>
      <c r="D23" s="109">
        <v>2006</v>
      </c>
      <c r="E23" s="109">
        <v>2007</v>
      </c>
      <c r="F23" s="109">
        <v>2008</v>
      </c>
      <c r="G23" s="109">
        <v>2009</v>
      </c>
      <c r="H23" s="109">
        <v>2010</v>
      </c>
      <c r="I23" s="109">
        <v>2011</v>
      </c>
      <c r="J23" s="109">
        <v>2012</v>
      </c>
      <c r="K23" s="109">
        <v>2013</v>
      </c>
      <c r="L23" s="109">
        <v>2014</v>
      </c>
      <c r="M23" s="109">
        <v>2015</v>
      </c>
      <c r="N23" s="109">
        <v>2016</v>
      </c>
      <c r="O23" s="110">
        <v>2017</v>
      </c>
      <c r="P23" s="110">
        <v>2018</v>
      </c>
      <c r="Q23" s="126">
        <v>2019</v>
      </c>
      <c r="R23" s="121"/>
      <c r="S23" s="121"/>
    </row>
    <row r="24" spans="1:30" s="102" customFormat="1" ht="18" customHeight="1" x14ac:dyDescent="0.2">
      <c r="A24" s="193" t="s">
        <v>5</v>
      </c>
      <c r="B24" s="97" t="s">
        <v>16</v>
      </c>
      <c r="C24" s="101">
        <f>C5/C$17</f>
        <v>4.0355932241088376E-2</v>
      </c>
      <c r="D24" s="101">
        <f t="shared" ref="D24:M24" si="20">D5/D$17</f>
        <v>3.4843938026277999E-2</v>
      </c>
      <c r="E24" s="101">
        <f t="shared" si="20"/>
        <v>2.9240326629944555E-2</v>
      </c>
      <c r="F24" s="101">
        <f t="shared" si="20"/>
        <v>3.832426953288573E-2</v>
      </c>
      <c r="G24" s="101">
        <f t="shared" si="20"/>
        <v>3.7224614711179743E-2</v>
      </c>
      <c r="H24" s="101">
        <f t="shared" si="20"/>
        <v>5.1647348348193609E-2</v>
      </c>
      <c r="I24" s="101">
        <f t="shared" si="20"/>
        <v>2.4556414353058959E-2</v>
      </c>
      <c r="J24" s="101">
        <f t="shared" si="20"/>
        <v>6.0039530746345292E-2</v>
      </c>
      <c r="K24" s="101">
        <f t="shared" si="20"/>
        <v>2.9482788375431664E-2</v>
      </c>
      <c r="L24" s="101">
        <f t="shared" si="20"/>
        <v>2.7027230530431968E-2</v>
      </c>
      <c r="M24" s="101">
        <f t="shared" si="20"/>
        <v>3.1368967020422758E-2</v>
      </c>
      <c r="N24" s="101">
        <f t="shared" ref="N24:O36" si="21">N5/N$17</f>
        <v>2.7069507693837074E-2</v>
      </c>
      <c r="O24" s="101">
        <f t="shared" si="21"/>
        <v>3.1511666482294719E-2</v>
      </c>
      <c r="P24" s="101">
        <f t="shared" ref="P24" si="22">P5/P$17</f>
        <v>3.1821489047025177E-2</v>
      </c>
      <c r="Q24" s="101">
        <f>Q5/Q17</f>
        <v>3.3787561972272402E-2</v>
      </c>
      <c r="R24" s="122"/>
      <c r="S24" s="122"/>
    </row>
    <row r="25" spans="1:30" ht="24" x14ac:dyDescent="0.2">
      <c r="A25" s="194"/>
      <c r="B25" s="89" t="s">
        <v>17</v>
      </c>
      <c r="C25" s="101">
        <f t="shared" ref="C25:M36" si="23">C6/C$17</f>
        <v>5.5608989364240788E-2</v>
      </c>
      <c r="D25" s="101">
        <f t="shared" si="23"/>
        <v>4.4758144177559078E-2</v>
      </c>
      <c r="E25" s="101">
        <f t="shared" si="23"/>
        <v>3.0648180659540215E-2</v>
      </c>
      <c r="F25" s="101">
        <f t="shared" si="23"/>
        <v>4.983695059996103E-2</v>
      </c>
      <c r="G25" s="101">
        <f t="shared" si="23"/>
        <v>3.2051644144977208E-2</v>
      </c>
      <c r="H25" s="101">
        <f t="shared" si="23"/>
        <v>3.6370860400490264E-2</v>
      </c>
      <c r="I25" s="101">
        <f t="shared" si="23"/>
        <v>1.7450461939820739E-2</v>
      </c>
      <c r="J25" s="101">
        <f t="shared" si="23"/>
        <v>2.7516249740508307E-2</v>
      </c>
      <c r="K25" s="101">
        <f t="shared" si="23"/>
        <v>1.8088459561159485E-2</v>
      </c>
      <c r="L25" s="101">
        <f t="shared" si="23"/>
        <v>1.4637091852121486E-2</v>
      </c>
      <c r="M25" s="101">
        <f t="shared" si="23"/>
        <v>2.3788200569730914E-2</v>
      </c>
      <c r="N25" s="101">
        <f t="shared" si="21"/>
        <v>2.2052196044690994E-2</v>
      </c>
      <c r="O25" s="101">
        <f t="shared" si="21"/>
        <v>1.7158264920053547E-2</v>
      </c>
      <c r="P25" s="101">
        <f t="shared" ref="P25" si="24">P6/P$17</f>
        <v>1.5272818168876415E-2</v>
      </c>
      <c r="Q25" s="101">
        <f>Q6/Q17</f>
        <v>1.1116426153022128E-2</v>
      </c>
      <c r="R25" s="122"/>
      <c r="S25" s="122"/>
    </row>
    <row r="26" spans="1:30" ht="25.5" customHeight="1" x14ac:dyDescent="0.2">
      <c r="A26" s="194"/>
      <c r="B26" s="89" t="s">
        <v>25</v>
      </c>
      <c r="C26" s="101">
        <f t="shared" si="23"/>
        <v>2.3778823088962932E-2</v>
      </c>
      <c r="D26" s="101">
        <f t="shared" si="23"/>
        <v>2.427110005579396E-2</v>
      </c>
      <c r="E26" s="101">
        <f t="shared" si="23"/>
        <v>1.6337510840184075E-2</v>
      </c>
      <c r="F26" s="101">
        <f t="shared" si="23"/>
        <v>1.8350871213697488E-2</v>
      </c>
      <c r="G26" s="101">
        <f t="shared" si="23"/>
        <v>1.1157136473668016E-2</v>
      </c>
      <c r="H26" s="101">
        <f t="shared" si="23"/>
        <v>1.7468587571320065E-2</v>
      </c>
      <c r="I26" s="101">
        <f t="shared" si="23"/>
        <v>1.1974242449744396E-2</v>
      </c>
      <c r="J26" s="101">
        <f t="shared" si="23"/>
        <v>2.0349709426976142E-2</v>
      </c>
      <c r="K26" s="101">
        <f t="shared" si="23"/>
        <v>9.3075263638284274E-3</v>
      </c>
      <c r="L26" s="101">
        <f t="shared" si="23"/>
        <v>9.4786443261278899E-3</v>
      </c>
      <c r="M26" s="101">
        <f t="shared" si="23"/>
        <v>9.1401813603995217E-3</v>
      </c>
      <c r="N26" s="101">
        <f t="shared" si="21"/>
        <v>9.4719239872783426E-3</v>
      </c>
      <c r="O26" s="101">
        <f t="shared" si="21"/>
        <v>9.5387658438987194E-3</v>
      </c>
      <c r="P26" s="101">
        <f t="shared" ref="P26" si="25">P7/P$17</f>
        <v>8.5668077372224437E-3</v>
      </c>
      <c r="Q26" s="101">
        <f>Q7/Q17</f>
        <v>8.6993881495509053E-3</v>
      </c>
      <c r="R26" s="122"/>
      <c r="S26" s="122"/>
    </row>
    <row r="27" spans="1:30" ht="24.75" customHeight="1" x14ac:dyDescent="0.2">
      <c r="A27" s="194"/>
      <c r="B27" s="89" t="s">
        <v>26</v>
      </c>
      <c r="C27" s="101">
        <f t="shared" si="23"/>
        <v>0.46748244101387837</v>
      </c>
      <c r="D27" s="101">
        <f t="shared" si="23"/>
        <v>0.47511553717627114</v>
      </c>
      <c r="E27" s="101">
        <f t="shared" si="23"/>
        <v>0.313600373435446</v>
      </c>
      <c r="F27" s="101">
        <f t="shared" si="23"/>
        <v>0.45152332492878344</v>
      </c>
      <c r="G27" s="101">
        <f t="shared" si="23"/>
        <v>0.34869297355009765</v>
      </c>
      <c r="H27" s="101">
        <f t="shared" si="23"/>
        <v>0.54780837034681229</v>
      </c>
      <c r="I27" s="101">
        <f t="shared" si="23"/>
        <v>0.34605467593558215</v>
      </c>
      <c r="J27" s="101">
        <f t="shared" si="23"/>
        <v>0.53286588735053708</v>
      </c>
      <c r="K27" s="101">
        <f t="shared" si="23"/>
        <v>0.25486497752428444</v>
      </c>
      <c r="L27" s="101">
        <f t="shared" si="23"/>
        <v>0.23758017172198426</v>
      </c>
      <c r="M27" s="101">
        <f t="shared" si="23"/>
        <v>0.23911334197615627</v>
      </c>
      <c r="N27" s="101">
        <f t="shared" si="21"/>
        <v>0.23037550702522955</v>
      </c>
      <c r="O27" s="101">
        <f t="shared" si="21"/>
        <v>0.23115040456638578</v>
      </c>
      <c r="P27" s="101">
        <f t="shared" ref="P27" si="26">P8/P$17</f>
        <v>0.23228485821097886</v>
      </c>
      <c r="Q27" s="101">
        <f>Q8/Q17</f>
        <v>0.2398129862449643</v>
      </c>
      <c r="R27" s="122"/>
      <c r="S27" s="122"/>
    </row>
    <row r="28" spans="1:30" ht="25.5" customHeight="1" x14ac:dyDescent="0.2">
      <c r="A28" s="194"/>
      <c r="B28" s="89" t="s">
        <v>27</v>
      </c>
      <c r="C28" s="101">
        <f t="shared" si="23"/>
        <v>1.9083514162371022E-2</v>
      </c>
      <c r="D28" s="101">
        <f t="shared" si="23"/>
        <v>2.9753072959430093E-2</v>
      </c>
      <c r="E28" s="101">
        <f t="shared" si="23"/>
        <v>1.8297322143385385E-2</v>
      </c>
      <c r="F28" s="101">
        <f t="shared" si="23"/>
        <v>2.4497555512728707E-2</v>
      </c>
      <c r="G28" s="101">
        <f t="shared" si="23"/>
        <v>1.930015460567169E-2</v>
      </c>
      <c r="H28" s="101">
        <f t="shared" si="23"/>
        <v>3.1223276630738362E-2</v>
      </c>
      <c r="I28" s="101">
        <f t="shared" si="23"/>
        <v>2.1686230350672932E-2</v>
      </c>
      <c r="J28" s="101">
        <f t="shared" si="23"/>
        <v>3.0239004256180774E-2</v>
      </c>
      <c r="K28" s="101">
        <f t="shared" si="23"/>
        <v>1.6852096764819007E-2</v>
      </c>
      <c r="L28" s="101">
        <f t="shared" si="23"/>
        <v>1.7201183377993392E-2</v>
      </c>
      <c r="M28" s="101">
        <f t="shared" si="23"/>
        <v>1.5868268070983033E-2</v>
      </c>
      <c r="N28" s="101">
        <f t="shared" si="21"/>
        <v>1.3624024590503419E-2</v>
      </c>
      <c r="O28" s="101">
        <f t="shared" si="21"/>
        <v>1.5611194536666257E-2</v>
      </c>
      <c r="P28" s="101">
        <f t="shared" ref="P28" si="27">P9/P$17</f>
        <v>1.5543271070411193E-2</v>
      </c>
      <c r="Q28" s="101">
        <f>Q9/Q17</f>
        <v>1.6432177615818378E-2</v>
      </c>
      <c r="R28" s="122"/>
      <c r="S28" s="122"/>
    </row>
    <row r="29" spans="1:30" x14ac:dyDescent="0.2">
      <c r="A29" s="195"/>
      <c r="B29" s="6" t="s">
        <v>19</v>
      </c>
      <c r="C29" s="19">
        <f t="shared" si="23"/>
        <v>0.60630969987054151</v>
      </c>
      <c r="D29" s="19">
        <f t="shared" si="23"/>
        <v>0.60874179239533233</v>
      </c>
      <c r="E29" s="19">
        <f t="shared" si="23"/>
        <v>0.4081237137085002</v>
      </c>
      <c r="F29" s="19">
        <f t="shared" si="23"/>
        <v>0.58253297178805641</v>
      </c>
      <c r="G29" s="19">
        <f t="shared" si="23"/>
        <v>0.44842652348559436</v>
      </c>
      <c r="H29" s="19">
        <f t="shared" si="23"/>
        <v>0.68451844329755462</v>
      </c>
      <c r="I29" s="19">
        <f t="shared" si="23"/>
        <v>0.42172202502887923</v>
      </c>
      <c r="J29" s="19">
        <f t="shared" si="23"/>
        <v>0.67101038152054759</v>
      </c>
      <c r="K29" s="19">
        <f t="shared" si="23"/>
        <v>0.32859584858952307</v>
      </c>
      <c r="L29" s="19">
        <f t="shared" si="23"/>
        <v>0.30592432180865897</v>
      </c>
      <c r="M29" s="19">
        <f t="shared" si="23"/>
        <v>0.31927895899769254</v>
      </c>
      <c r="N29" s="19">
        <f t="shared" si="21"/>
        <v>0.30259315934153935</v>
      </c>
      <c r="O29" s="19">
        <f t="shared" si="21"/>
        <v>0.30497029634929901</v>
      </c>
      <c r="P29" s="19">
        <f t="shared" ref="P29" si="28">P10/P$17</f>
        <v>0.30348924423451412</v>
      </c>
      <c r="Q29" s="19">
        <f>Q10/Q17</f>
        <v>0.30984854013562813</v>
      </c>
      <c r="R29" s="123"/>
      <c r="S29" s="123"/>
    </row>
    <row r="30" spans="1:30" x14ac:dyDescent="0.2">
      <c r="A30" s="196" t="s">
        <v>23</v>
      </c>
      <c r="B30" s="98" t="s">
        <v>8</v>
      </c>
      <c r="C30" s="101">
        <f t="shared" si="23"/>
        <v>0.15701646267690289</v>
      </c>
      <c r="D30" s="101">
        <f t="shared" si="23"/>
        <v>0.1404450259604568</v>
      </c>
      <c r="E30" s="101">
        <f t="shared" si="23"/>
        <v>0.12111901429137527</v>
      </c>
      <c r="F30" s="101">
        <f t="shared" si="23"/>
        <v>0.14699802568117354</v>
      </c>
      <c r="G30" s="101">
        <f t="shared" si="23"/>
        <v>9.9576325990300224E-2</v>
      </c>
      <c r="H30" s="101">
        <f t="shared" si="23"/>
        <v>0.14565292497033325</v>
      </c>
      <c r="I30" s="101">
        <f t="shared" si="23"/>
        <v>0.10263517996452504</v>
      </c>
      <c r="J30" s="101">
        <f t="shared" si="23"/>
        <v>0.13962298868622969</v>
      </c>
      <c r="K30" s="101">
        <f t="shared" si="23"/>
        <v>0.11918914641766061</v>
      </c>
      <c r="L30" s="101">
        <f t="shared" si="23"/>
        <v>0.13033363608538975</v>
      </c>
      <c r="M30" s="101">
        <f t="shared" si="23"/>
        <v>8.4032462943989888E-2</v>
      </c>
      <c r="N30" s="101">
        <f t="shared" si="21"/>
        <v>0.1329752761349505</v>
      </c>
      <c r="O30" s="101">
        <f t="shared" si="21"/>
        <v>0.12713035590452587</v>
      </c>
      <c r="P30" s="101">
        <f t="shared" ref="P30" si="29">P11/P$17</f>
        <v>0.12631928412400834</v>
      </c>
      <c r="Q30" s="101">
        <f>Q11/Q17</f>
        <v>0.14209000644266478</v>
      </c>
      <c r="R30" s="122"/>
      <c r="S30" s="122"/>
    </row>
    <row r="31" spans="1:30" x14ac:dyDescent="0.2">
      <c r="A31" s="197"/>
      <c r="B31" s="98" t="s">
        <v>21</v>
      </c>
      <c r="C31" s="101">
        <f t="shared" si="23"/>
        <v>1.069721168136273E-2</v>
      </c>
      <c r="D31" s="101">
        <f t="shared" si="23"/>
        <v>1.0051959440498866E-2</v>
      </c>
      <c r="E31" s="101">
        <f t="shared" si="23"/>
        <v>6.8213152272817608E-3</v>
      </c>
      <c r="F31" s="101">
        <f t="shared" si="23"/>
        <v>9.8135325414905397E-3</v>
      </c>
      <c r="G31" s="101">
        <f t="shared" si="23"/>
        <v>5.7424333828356416E-3</v>
      </c>
      <c r="H31" s="101">
        <f t="shared" si="23"/>
        <v>9.6846242674123433E-3</v>
      </c>
      <c r="I31" s="101">
        <f t="shared" si="23"/>
        <v>6.1993579912706593E-3</v>
      </c>
      <c r="J31" s="101">
        <f t="shared" si="23"/>
        <v>9.0222543280436482E-3</v>
      </c>
      <c r="K31" s="101">
        <f t="shared" si="23"/>
        <v>6.0125842395444594E-3</v>
      </c>
      <c r="L31" s="101">
        <f t="shared" si="23"/>
        <v>6.4152757962971365E-3</v>
      </c>
      <c r="M31" s="101">
        <f t="shared" si="23"/>
        <v>5.6382643885202071E-4</v>
      </c>
      <c r="N31" s="101">
        <f t="shared" si="21"/>
        <v>5.9662765205608067E-3</v>
      </c>
      <c r="O31" s="101">
        <f t="shared" si="21"/>
        <v>6.383342962265782E-3</v>
      </c>
      <c r="P31" s="101">
        <f t="shared" ref="P31" si="30">P12/P$17</f>
        <v>7.0364312705097206E-3</v>
      </c>
      <c r="Q31" s="101">
        <f>Q12/Q17</f>
        <v>8.6993881495509053E-3</v>
      </c>
      <c r="R31" s="122"/>
      <c r="S31" s="122"/>
    </row>
    <row r="32" spans="1:30" x14ac:dyDescent="0.2">
      <c r="A32" s="198"/>
      <c r="B32" s="6" t="s">
        <v>19</v>
      </c>
      <c r="C32" s="19">
        <f t="shared" si="23"/>
        <v>0.16771367435826565</v>
      </c>
      <c r="D32" s="19">
        <f t="shared" si="23"/>
        <v>0.15049698540095569</v>
      </c>
      <c r="E32" s="19">
        <f t="shared" si="23"/>
        <v>0.12794032951865703</v>
      </c>
      <c r="F32" s="19">
        <f t="shared" si="23"/>
        <v>0.15681155822266407</v>
      </c>
      <c r="G32" s="19">
        <f t="shared" si="23"/>
        <v>0.10531875937313587</v>
      </c>
      <c r="H32" s="19">
        <f t="shared" si="23"/>
        <v>0.15533754923774559</v>
      </c>
      <c r="I32" s="19">
        <f t="shared" si="23"/>
        <v>0.1088345379557957</v>
      </c>
      <c r="J32" s="19">
        <f t="shared" si="23"/>
        <v>0.14864524301427334</v>
      </c>
      <c r="K32" s="19">
        <f t="shared" si="23"/>
        <v>0.12520173065720505</v>
      </c>
      <c r="L32" s="19">
        <f t="shared" si="23"/>
        <v>0.13674891188168692</v>
      </c>
      <c r="M32" s="19">
        <f t="shared" si="23"/>
        <v>8.4596289382841902E-2</v>
      </c>
      <c r="N32" s="19">
        <f t="shared" si="21"/>
        <v>0.13894155265551131</v>
      </c>
      <c r="O32" s="19">
        <f t="shared" si="21"/>
        <v>0.13351369886679165</v>
      </c>
      <c r="P32" s="19">
        <f t="shared" ref="P32" si="31">P13/P$17</f>
        <v>0.13335571539451807</v>
      </c>
      <c r="Q32" s="19">
        <f>Q13/Q17</f>
        <v>0.15078939459221569</v>
      </c>
      <c r="R32" s="123"/>
      <c r="S32" s="123"/>
    </row>
    <row r="33" spans="1:19" x14ac:dyDescent="0.2">
      <c r="A33" s="199" t="s">
        <v>28</v>
      </c>
      <c r="B33" s="199"/>
      <c r="C33" s="103">
        <f t="shared" si="23"/>
        <v>0.13488030670497617</v>
      </c>
      <c r="D33" s="103">
        <f t="shared" si="23"/>
        <v>0.14557395810943285</v>
      </c>
      <c r="E33" s="103">
        <f t="shared" si="23"/>
        <v>8.5419746751459039E-2</v>
      </c>
      <c r="F33" s="103">
        <f t="shared" si="23"/>
        <v>0.17778956973308369</v>
      </c>
      <c r="G33" s="103">
        <f t="shared" si="23"/>
        <v>4.8847356520030832E-2</v>
      </c>
      <c r="H33" s="103">
        <f t="shared" si="23"/>
        <v>6.216689608083209E-2</v>
      </c>
      <c r="I33" s="103">
        <f t="shared" si="23"/>
        <v>6.4300857393311886E-2</v>
      </c>
      <c r="J33" s="103">
        <f t="shared" si="23"/>
        <v>8.4664481987867704E-2</v>
      </c>
      <c r="K33" s="103">
        <f t="shared" si="23"/>
        <v>8.493760916944211E-2</v>
      </c>
      <c r="L33" s="103">
        <f t="shared" si="23"/>
        <v>7.7082399393469808E-2</v>
      </c>
      <c r="M33" s="103">
        <f t="shared" si="23"/>
        <v>7.3293250769448731E-2</v>
      </c>
      <c r="N33" s="103">
        <f t="shared" si="21"/>
        <v>6.7832927024920234E-2</v>
      </c>
      <c r="O33" s="103">
        <f t="shared" si="21"/>
        <v>7.5332735371574339E-2</v>
      </c>
      <c r="P33" s="103">
        <f t="shared" ref="P33" si="32">P14/P$17</f>
        <v>7.1750795595095077E-2</v>
      </c>
      <c r="Q33" s="103">
        <f>Q14/Q17</f>
        <v>2.1265171032235547E-2</v>
      </c>
      <c r="R33" s="124"/>
      <c r="S33" s="124"/>
    </row>
    <row r="34" spans="1:19" x14ac:dyDescent="0.2">
      <c r="A34" s="200" t="s">
        <v>22</v>
      </c>
      <c r="B34" s="201"/>
      <c r="C34" s="103">
        <f t="shared" si="23"/>
        <v>3.7923590819883925E-2</v>
      </c>
      <c r="D34" s="103">
        <f t="shared" si="23"/>
        <v>3.9477134863611499E-2</v>
      </c>
      <c r="E34" s="103">
        <f t="shared" si="23"/>
        <v>0.34501109665188789</v>
      </c>
      <c r="F34" s="103">
        <f t="shared" si="23"/>
        <v>3.5544460839658953E-2</v>
      </c>
      <c r="G34" s="103">
        <f t="shared" si="23"/>
        <v>0.36340569570559322</v>
      </c>
      <c r="H34" s="103">
        <f t="shared" si="23"/>
        <v>4.1973335626645639E-2</v>
      </c>
      <c r="I34" s="103">
        <f t="shared" si="23"/>
        <v>0.37200477274964544</v>
      </c>
      <c r="J34" s="103">
        <f t="shared" si="23"/>
        <v>4.0884414408075637E-2</v>
      </c>
      <c r="K34" s="103">
        <f t="shared" si="23"/>
        <v>0.42400716678513639</v>
      </c>
      <c r="L34" s="103">
        <f t="shared" si="23"/>
        <v>0.44055604453095837</v>
      </c>
      <c r="M34" s="103">
        <f t="shared" si="23"/>
        <v>0.48385621924566768</v>
      </c>
      <c r="N34" s="103">
        <f t="shared" si="21"/>
        <v>0.4538282765459587</v>
      </c>
      <c r="O34" s="103">
        <f t="shared" si="21"/>
        <v>0.44573532822912887</v>
      </c>
      <c r="P34" s="103">
        <f t="shared" ref="P34" si="33">P15/P$17</f>
        <v>0.44618062483680188</v>
      </c>
      <c r="Q34" s="103">
        <f>Q15/Q17</f>
        <v>0.49586512452440157</v>
      </c>
      <c r="R34" s="124"/>
      <c r="S34" s="124"/>
    </row>
    <row r="35" spans="1:19" x14ac:dyDescent="0.2">
      <c r="A35" s="202" t="s">
        <v>18</v>
      </c>
      <c r="B35" s="202"/>
      <c r="C35" s="101">
        <f t="shared" si="23"/>
        <v>5.3172728246332596E-2</v>
      </c>
      <c r="D35" s="101">
        <f t="shared" si="23"/>
        <v>5.5710129230667753E-2</v>
      </c>
      <c r="E35" s="101">
        <f t="shared" si="23"/>
        <v>3.3505113369495867E-2</v>
      </c>
      <c r="F35" s="101">
        <f t="shared" si="23"/>
        <v>4.732143941653684E-2</v>
      </c>
      <c r="G35" s="101">
        <f t="shared" si="23"/>
        <v>3.4001664915645741E-2</v>
      </c>
      <c r="H35" s="101">
        <f t="shared" si="23"/>
        <v>5.6003775757222034E-2</v>
      </c>
      <c r="I35" s="101">
        <f t="shared" si="23"/>
        <v>3.3137806872367684E-2</v>
      </c>
      <c r="J35" s="101">
        <f t="shared" si="23"/>
        <v>5.4795479069235598E-2</v>
      </c>
      <c r="K35" s="101">
        <f t="shared" si="23"/>
        <v>3.7257644798693444E-2</v>
      </c>
      <c r="L35" s="101">
        <f t="shared" si="23"/>
        <v>3.9688322385225905E-2</v>
      </c>
      <c r="M35" s="101">
        <f t="shared" si="23"/>
        <v>3.8975281604349078E-2</v>
      </c>
      <c r="N35" s="101">
        <f t="shared" si="21"/>
        <v>3.6804084432070346E-2</v>
      </c>
      <c r="O35" s="101">
        <f t="shared" si="21"/>
        <v>4.0447941183206201E-2</v>
      </c>
      <c r="P35" s="101">
        <f t="shared" ref="P35" si="34">P16/P$17</f>
        <v>4.5223619939070855E-2</v>
      </c>
      <c r="Q35" s="101">
        <f>Q16/Q17</f>
        <v>2.2231769715518979E-2</v>
      </c>
      <c r="R35" s="122"/>
      <c r="S35" s="122"/>
    </row>
    <row r="36" spans="1:19" ht="15" x14ac:dyDescent="0.2">
      <c r="A36" s="192" t="s">
        <v>20</v>
      </c>
      <c r="B36" s="192"/>
      <c r="C36" s="17">
        <f t="shared" si="23"/>
        <v>1</v>
      </c>
      <c r="D36" s="17">
        <f t="shared" si="23"/>
        <v>1</v>
      </c>
      <c r="E36" s="17">
        <f t="shared" si="23"/>
        <v>1</v>
      </c>
      <c r="F36" s="17">
        <f t="shared" si="23"/>
        <v>1</v>
      </c>
      <c r="G36" s="17">
        <f t="shared" si="23"/>
        <v>1</v>
      </c>
      <c r="H36" s="17">
        <f t="shared" si="23"/>
        <v>1</v>
      </c>
      <c r="I36" s="17">
        <f t="shared" si="23"/>
        <v>1</v>
      </c>
      <c r="J36" s="17">
        <f t="shared" si="23"/>
        <v>1</v>
      </c>
      <c r="K36" s="17">
        <f t="shared" si="23"/>
        <v>1</v>
      </c>
      <c r="L36" s="17">
        <f t="shared" si="23"/>
        <v>1</v>
      </c>
      <c r="M36" s="17">
        <f t="shared" si="23"/>
        <v>1</v>
      </c>
      <c r="N36" s="17">
        <f t="shared" si="21"/>
        <v>1</v>
      </c>
      <c r="O36" s="17">
        <f t="shared" si="21"/>
        <v>1</v>
      </c>
      <c r="P36" s="17">
        <f t="shared" ref="P36" si="35">P17/P$17</f>
        <v>1</v>
      </c>
      <c r="Q36" s="17">
        <f>Q17/Q17</f>
        <v>1</v>
      </c>
      <c r="R36" s="125"/>
      <c r="S36" s="125"/>
    </row>
    <row r="37" spans="1:19" x14ac:dyDescent="0.2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9" x14ac:dyDescent="0.2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mergeCells count="19">
    <mergeCell ref="S3:AD3"/>
    <mergeCell ref="B22:B23"/>
    <mergeCell ref="A3:A4"/>
    <mergeCell ref="B3:B4"/>
    <mergeCell ref="C3:Q3"/>
    <mergeCell ref="C22:Q22"/>
    <mergeCell ref="A14:B14"/>
    <mergeCell ref="A15:B15"/>
    <mergeCell ref="A16:B16"/>
    <mergeCell ref="A17:B17"/>
    <mergeCell ref="A5:A10"/>
    <mergeCell ref="A11:A13"/>
    <mergeCell ref="A22:A23"/>
    <mergeCell ref="A36:B36"/>
    <mergeCell ref="A24:A29"/>
    <mergeCell ref="A30:A32"/>
    <mergeCell ref="A33:B33"/>
    <mergeCell ref="A34:B34"/>
    <mergeCell ref="A35:B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40"/>
  <sheetViews>
    <sheetView zoomScale="80" zoomScaleNormal="80" zoomScaleSheetLayoutView="50" workbookViewId="0">
      <selection activeCell="T26" sqref="T26"/>
    </sheetView>
  </sheetViews>
  <sheetFormatPr defaultRowHeight="12.75" x14ac:dyDescent="0.2"/>
  <cols>
    <col min="1" max="1" width="13.85546875" customWidth="1"/>
    <col min="2" max="2" width="26.85546875" customWidth="1"/>
    <col min="3" max="12" width="9.28515625" bestFit="1" customWidth="1"/>
    <col min="13" max="14" width="9.42578125" bestFit="1" customWidth="1"/>
    <col min="15" max="15" width="10" bestFit="1" customWidth="1"/>
    <col min="16" max="19" width="9.7109375" customWidth="1"/>
    <col min="20" max="21" width="9.5703125" bestFit="1" customWidth="1"/>
    <col min="22" max="22" width="9.42578125" bestFit="1" customWidth="1"/>
    <col min="23" max="23" width="10" bestFit="1" customWidth="1"/>
  </cols>
  <sheetData>
    <row r="1" spans="1:30" ht="15.75" x14ac:dyDescent="0.25">
      <c r="A1" s="1" t="s">
        <v>29</v>
      </c>
    </row>
    <row r="2" spans="1:30" x14ac:dyDescent="0.2"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30" ht="14.1" customHeight="1" x14ac:dyDescent="0.2">
      <c r="A3" s="205" t="s">
        <v>2</v>
      </c>
      <c r="B3" s="205" t="s">
        <v>3</v>
      </c>
      <c r="C3" s="206" t="s">
        <v>4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113"/>
      <c r="S3" s="211" t="s">
        <v>7</v>
      </c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</row>
    <row r="4" spans="1:30" x14ac:dyDescent="0.2">
      <c r="A4" s="205"/>
      <c r="B4" s="205"/>
      <c r="C4" s="167">
        <v>2005</v>
      </c>
      <c r="D4" s="167">
        <v>2006</v>
      </c>
      <c r="E4" s="167">
        <v>2007</v>
      </c>
      <c r="F4" s="167">
        <v>2008</v>
      </c>
      <c r="G4" s="167">
        <v>2009</v>
      </c>
      <c r="H4" s="167">
        <v>2010</v>
      </c>
      <c r="I4" s="167">
        <v>2011</v>
      </c>
      <c r="J4" s="167">
        <v>2012</v>
      </c>
      <c r="K4" s="167">
        <v>2013</v>
      </c>
      <c r="L4" s="167">
        <v>2014</v>
      </c>
      <c r="M4" s="167">
        <v>2015</v>
      </c>
      <c r="N4" s="159">
        <v>2016</v>
      </c>
      <c r="O4" s="173">
        <v>2017</v>
      </c>
      <c r="P4" s="173">
        <v>2018</v>
      </c>
      <c r="Q4" s="111">
        <v>2019</v>
      </c>
      <c r="R4" s="135"/>
      <c r="S4" s="78" t="s">
        <v>42</v>
      </c>
      <c r="T4" s="78" t="s">
        <v>39</v>
      </c>
      <c r="U4" s="42" t="s">
        <v>37</v>
      </c>
      <c r="V4" s="32" t="s">
        <v>34</v>
      </c>
      <c r="W4" s="32" t="s">
        <v>35</v>
      </c>
      <c r="X4" s="32" t="s">
        <v>24</v>
      </c>
      <c r="Y4" s="32" t="s">
        <v>9</v>
      </c>
      <c r="Z4" s="32" t="s">
        <v>6</v>
      </c>
      <c r="AA4" s="32" t="s">
        <v>36</v>
      </c>
      <c r="AB4" s="130" t="s">
        <v>38</v>
      </c>
      <c r="AC4" s="145" t="s">
        <v>40</v>
      </c>
      <c r="AD4" s="145" t="s">
        <v>43</v>
      </c>
    </row>
    <row r="5" spans="1:30" ht="24" x14ac:dyDescent="0.2">
      <c r="A5" s="193" t="s">
        <v>5</v>
      </c>
      <c r="B5" s="164" t="s">
        <v>16</v>
      </c>
      <c r="C5" s="178">
        <v>4.331889715</v>
      </c>
      <c r="D5" s="178">
        <v>4.3973016646999996</v>
      </c>
      <c r="E5" s="178">
        <v>4.844657877609797</v>
      </c>
      <c r="F5" s="178">
        <v>4.2865692381011833</v>
      </c>
      <c r="G5" s="178">
        <v>4.6688278977805684</v>
      </c>
      <c r="H5" s="178">
        <v>5.0611648617528093</v>
      </c>
      <c r="I5" s="178">
        <v>4.5113649329432421</v>
      </c>
      <c r="J5" s="178">
        <v>4.9855620084567036</v>
      </c>
      <c r="K5" s="178">
        <v>5.1298874084904345</v>
      </c>
      <c r="L5" s="178">
        <v>5.4719447067728728</v>
      </c>
      <c r="M5" s="178">
        <v>6.7403136662421019</v>
      </c>
      <c r="N5" s="178">
        <v>6.8637486459646651</v>
      </c>
      <c r="O5" s="178">
        <v>8.0031595562078106</v>
      </c>
      <c r="P5" s="179">
        <v>7.7284909174504657</v>
      </c>
      <c r="Q5" s="180">
        <v>7.2971464750593285</v>
      </c>
      <c r="R5" s="115"/>
      <c r="S5" s="90">
        <f t="shared" ref="S5:S19" si="0">(Q5-P5)/P5</f>
        <v>-5.5812246788980176E-2</v>
      </c>
      <c r="T5" s="90">
        <f>(P5-O5)/O5</f>
        <v>-3.4320025338529292E-2</v>
      </c>
      <c r="U5" s="91">
        <f t="shared" ref="U5:U19" si="1">(O5-N5)/N5</f>
        <v>0.16600417192040212</v>
      </c>
      <c r="V5" s="92">
        <f t="shared" ref="V5:V19" si="2">(N5-M5)/M5</f>
        <v>1.8312942962991408E-2</v>
      </c>
      <c r="W5" s="93">
        <f t="shared" ref="W5:W12" si="3">(N5-L5)/L5</f>
        <v>0.25435270525835063</v>
      </c>
      <c r="X5" s="93">
        <f t="shared" ref="X5:X19" si="4">(K5-C5)/C5</f>
        <v>0.18421468365808441</v>
      </c>
      <c r="Y5" s="93">
        <f t="shared" ref="Y5:Y19" si="5">(L5-C5)/C5</f>
        <v>0.26317728907668481</v>
      </c>
      <c r="Z5" s="93">
        <f t="shared" ref="Z5:Z19" si="6">(M5-C5)/C5</f>
        <v>0.5559753617231924</v>
      </c>
      <c r="AA5" s="93">
        <f t="shared" ref="AA5:AA19" si="7">(N5-C5)/C5</f>
        <v>0.58446984977424921</v>
      </c>
      <c r="AB5" s="93">
        <f t="shared" ref="AB5:AB19" si="8">(O5-C5)/C5</f>
        <v>0.84749845511886734</v>
      </c>
      <c r="AC5" s="94">
        <f>(P5-C5)/C5</f>
        <v>0.78409226132629406</v>
      </c>
      <c r="AD5" s="94">
        <f t="shared" ref="AD5:AD19" si="9">(Q5-C5)/C5</f>
        <v>0.6845180637428413</v>
      </c>
    </row>
    <row r="6" spans="1:30" ht="24" x14ac:dyDescent="0.2">
      <c r="A6" s="194"/>
      <c r="B6" s="164" t="s">
        <v>17</v>
      </c>
      <c r="C6" s="181">
        <v>0.33901839</v>
      </c>
      <c r="D6" s="181">
        <v>0.34348914000000003</v>
      </c>
      <c r="E6" s="181">
        <v>0.26541920000000002</v>
      </c>
      <c r="F6" s="181">
        <v>0.31863920000000001</v>
      </c>
      <c r="G6" s="181">
        <v>0.30469309999999999</v>
      </c>
      <c r="H6" s="181">
        <v>0.27716020000000002</v>
      </c>
      <c r="I6" s="181">
        <v>0.29839019999999999</v>
      </c>
      <c r="J6" s="181">
        <v>0.29864600000000002</v>
      </c>
      <c r="K6" s="181">
        <v>0.25853949999999998</v>
      </c>
      <c r="L6" s="181">
        <v>0.2373286</v>
      </c>
      <c r="M6" s="181">
        <v>0.30887360000000003</v>
      </c>
      <c r="N6" s="181">
        <v>0.29691580000000001</v>
      </c>
      <c r="O6" s="181">
        <v>0.26953240000000001</v>
      </c>
      <c r="P6" s="182">
        <v>0.25413000000000002</v>
      </c>
      <c r="Q6" s="183">
        <v>0.84</v>
      </c>
      <c r="R6" s="115"/>
      <c r="S6" s="90">
        <f t="shared" si="0"/>
        <v>2.3053948766379406</v>
      </c>
      <c r="T6" s="90">
        <f t="shared" ref="T6:T19" si="10">(P6-O6)/O6</f>
        <v>-5.714489241367636E-2</v>
      </c>
      <c r="U6" s="91">
        <f t="shared" si="1"/>
        <v>-9.2226146267729778E-2</v>
      </c>
      <c r="V6" s="92">
        <f t="shared" si="2"/>
        <v>-3.8714218372823114E-2</v>
      </c>
      <c r="W6" s="93">
        <f t="shared" si="3"/>
        <v>0.25107467030943598</v>
      </c>
      <c r="X6" s="93">
        <f t="shared" si="4"/>
        <v>-0.23738797768463246</v>
      </c>
      <c r="Y6" s="93">
        <f t="shared" si="5"/>
        <v>-0.29995361018616129</v>
      </c>
      <c r="Z6" s="93">
        <f t="shared" si="6"/>
        <v>-8.8917860768555873E-2</v>
      </c>
      <c r="AA6" s="93">
        <f t="shared" si="7"/>
        <v>-0.12418969366234084</v>
      </c>
      <c r="AB6" s="93">
        <f t="shared" si="8"/>
        <v>-0.20496230307742302</v>
      </c>
      <c r="AC6" s="94">
        <f t="shared" ref="AC6:AC19" si="11">(P6-C6)/C6</f>
        <v>-0.2503946467328807</v>
      </c>
      <c r="AD6" s="94">
        <f t="shared" si="9"/>
        <v>1.4777416941895098</v>
      </c>
    </row>
    <row r="7" spans="1:30" ht="39" customHeight="1" x14ac:dyDescent="0.2">
      <c r="A7" s="194"/>
      <c r="B7" s="164" t="s">
        <v>25</v>
      </c>
      <c r="C7" s="181">
        <v>5.3950326999999998</v>
      </c>
      <c r="D7" s="181">
        <v>5.3598944299999998</v>
      </c>
      <c r="E7" s="181">
        <v>5.0844921999999997</v>
      </c>
      <c r="F7" s="181">
        <v>4.6721865899999999</v>
      </c>
      <c r="G7" s="181">
        <v>3.33154336</v>
      </c>
      <c r="H7" s="181">
        <v>3.4817973250000001</v>
      </c>
      <c r="I7" s="181">
        <v>3.7576526100000001</v>
      </c>
      <c r="J7" s="181">
        <v>4.0449133799999997</v>
      </c>
      <c r="K7" s="181">
        <v>3.9864089580000002</v>
      </c>
      <c r="L7" s="181">
        <v>3.1494077300000001</v>
      </c>
      <c r="M7" s="181">
        <v>3.3497957500000002</v>
      </c>
      <c r="N7" s="181">
        <v>3.2997612919999999</v>
      </c>
      <c r="O7" s="181">
        <v>3.2904044099999998</v>
      </c>
      <c r="P7" s="182">
        <v>3.78714884</v>
      </c>
      <c r="Q7" s="183">
        <v>3.3</v>
      </c>
      <c r="R7" s="115"/>
      <c r="S7" s="90">
        <f t="shared" si="0"/>
        <v>-0.12863208196485887</v>
      </c>
      <c r="T7" s="90">
        <f t="shared" si="10"/>
        <v>0.15096759185294192</v>
      </c>
      <c r="U7" s="91">
        <f t="shared" si="1"/>
        <v>-2.8356239048821677E-3</v>
      </c>
      <c r="V7" s="92">
        <f t="shared" si="2"/>
        <v>-1.4936569789367091E-2</v>
      </c>
      <c r="W7" s="93">
        <f t="shared" si="3"/>
        <v>4.7740265754666139E-2</v>
      </c>
      <c r="X7" s="93">
        <f t="shared" si="4"/>
        <v>-0.26109642338219741</v>
      </c>
      <c r="Y7" s="93">
        <f t="shared" si="5"/>
        <v>-0.41623936218217916</v>
      </c>
      <c r="Z7" s="93">
        <f t="shared" si="6"/>
        <v>-0.37909630278978657</v>
      </c>
      <c r="AA7" s="93">
        <f t="shared" si="7"/>
        <v>-0.38837047419564297</v>
      </c>
      <c r="AB7" s="93">
        <f t="shared" si="8"/>
        <v>-0.39010482549994552</v>
      </c>
      <c r="AC7" s="94">
        <f t="shared" si="11"/>
        <v>-0.29803041972294253</v>
      </c>
      <c r="AD7" s="94">
        <f t="shared" si="9"/>
        <v>-0.38832622830997854</v>
      </c>
    </row>
    <row r="8" spans="1:30" s="88" customFormat="1" ht="27" customHeight="1" x14ac:dyDescent="0.2">
      <c r="A8" s="194"/>
      <c r="B8" s="164" t="s">
        <v>26</v>
      </c>
      <c r="C8" s="178">
        <v>99.423244937906716</v>
      </c>
      <c r="D8" s="178">
        <v>104.54946201585705</v>
      </c>
      <c r="E8" s="178">
        <v>101.62595242185299</v>
      </c>
      <c r="F8" s="178">
        <v>105.514239497264</v>
      </c>
      <c r="G8" s="178">
        <v>106.59017349437873</v>
      </c>
      <c r="H8" s="178">
        <v>107.3956077247</v>
      </c>
      <c r="I8" s="178">
        <v>105.18445207359999</v>
      </c>
      <c r="J8" s="178">
        <v>105.38393563820003</v>
      </c>
      <c r="K8" s="178">
        <v>99.635437687600003</v>
      </c>
      <c r="L8" s="178">
        <v>92.572522728500005</v>
      </c>
      <c r="M8" s="178">
        <v>86.405515756400007</v>
      </c>
      <c r="N8" s="178">
        <v>86.154801132100005</v>
      </c>
      <c r="O8" s="178">
        <v>85.421050825199998</v>
      </c>
      <c r="P8" s="179">
        <v>86.549065079499997</v>
      </c>
      <c r="Q8" s="180">
        <v>81.758650059699988</v>
      </c>
      <c r="R8" s="116"/>
      <c r="S8" s="95">
        <f t="shared" si="0"/>
        <v>-5.5349124977834861E-2</v>
      </c>
      <c r="T8" s="95">
        <f t="shared" si="10"/>
        <v>1.3205342751030916E-2</v>
      </c>
      <c r="U8" s="96">
        <f t="shared" si="1"/>
        <v>-8.5166502302635103E-3</v>
      </c>
      <c r="V8" s="92">
        <f t="shared" si="2"/>
        <v>-2.9016043953355138E-3</v>
      </c>
      <c r="W8" s="93">
        <f t="shared" si="3"/>
        <v>-6.9326420056868523E-2</v>
      </c>
      <c r="X8" s="93">
        <f t="shared" si="4"/>
        <v>2.1342368158050839E-3</v>
      </c>
      <c r="Y8" s="93">
        <f t="shared" si="5"/>
        <v>-6.8904633053218353E-2</v>
      </c>
      <c r="Z8" s="93">
        <f t="shared" si="6"/>
        <v>-0.13093245135618672</v>
      </c>
      <c r="AA8" s="93">
        <f t="shared" si="7"/>
        <v>-0.13345414157517507</v>
      </c>
      <c r="AB8" s="93">
        <f t="shared" si="8"/>
        <v>-0.14083420955986276</v>
      </c>
      <c r="AC8" s="94">
        <f t="shared" si="11"/>
        <v>-0.12948863081714035</v>
      </c>
      <c r="AD8" s="94">
        <f t="shared" si="9"/>
        <v>-0.17767067338466858</v>
      </c>
    </row>
    <row r="9" spans="1:30" ht="24.75" customHeight="1" x14ac:dyDescent="0.2">
      <c r="A9" s="194"/>
      <c r="B9" s="164" t="s">
        <v>27</v>
      </c>
      <c r="C9" s="181">
        <v>4.8614640299999996</v>
      </c>
      <c r="D9" s="181">
        <v>5.2759971500000002</v>
      </c>
      <c r="E9" s="181">
        <v>5.0794771499999998</v>
      </c>
      <c r="F9" s="181">
        <v>4.8758994600000003</v>
      </c>
      <c r="G9" s="181">
        <v>4.9077396699999998</v>
      </c>
      <c r="H9" s="181">
        <v>4.6321253499999999</v>
      </c>
      <c r="I9" s="181">
        <v>5.0596094699999998</v>
      </c>
      <c r="J9" s="181">
        <v>4.6480655899999999</v>
      </c>
      <c r="K9" s="181">
        <v>2.79858728</v>
      </c>
      <c r="L9" s="181">
        <v>3.2829957360000002</v>
      </c>
      <c r="M9" s="181">
        <v>2.77295026</v>
      </c>
      <c r="N9" s="181">
        <v>2.6695003100000001</v>
      </c>
      <c r="O9" s="181">
        <v>2.9060780500000001</v>
      </c>
      <c r="P9" s="182">
        <v>2.9640329699999999</v>
      </c>
      <c r="Q9" s="183">
        <v>2.92</v>
      </c>
      <c r="R9" s="115"/>
      <c r="S9" s="90">
        <f t="shared" si="0"/>
        <v>-1.4855762552465788E-2</v>
      </c>
      <c r="T9" s="90">
        <f t="shared" si="10"/>
        <v>1.9942657768603222E-2</v>
      </c>
      <c r="U9" s="91">
        <f t="shared" si="1"/>
        <v>8.8622480811774082E-2</v>
      </c>
      <c r="V9" s="92">
        <f t="shared" si="2"/>
        <v>-3.7306817757344089E-2</v>
      </c>
      <c r="W9" s="93">
        <f t="shared" si="3"/>
        <v>-0.18687061310273967</v>
      </c>
      <c r="X9" s="93">
        <f t="shared" si="4"/>
        <v>-0.42433241041588038</v>
      </c>
      <c r="Y9" s="93">
        <f t="shared" si="5"/>
        <v>-0.32468990498732531</v>
      </c>
      <c r="Z9" s="93">
        <f t="shared" si="6"/>
        <v>-0.42960592881317683</v>
      </c>
      <c r="AA9" s="93">
        <f t="shared" si="7"/>
        <v>-0.45088551647681319</v>
      </c>
      <c r="AB9" s="93">
        <f t="shared" si="8"/>
        <v>-0.40222162869731232</v>
      </c>
      <c r="AC9" s="94">
        <f t="shared" si="11"/>
        <v>-0.39030033921694979</v>
      </c>
      <c r="AD9" s="94">
        <f t="shared" si="9"/>
        <v>-0.39935789260586174</v>
      </c>
    </row>
    <row r="10" spans="1:30" x14ac:dyDescent="0.2">
      <c r="A10" s="195"/>
      <c r="B10" s="157" t="s">
        <v>19</v>
      </c>
      <c r="C10" s="44">
        <f t="shared" ref="C10:P10" si="12">C5+C6+C7+C8+C9</f>
        <v>114.35064977290671</v>
      </c>
      <c r="D10" s="44">
        <f t="shared" si="12"/>
        <v>119.92614440055704</v>
      </c>
      <c r="E10" s="44">
        <f t="shared" si="12"/>
        <v>116.89999884946279</v>
      </c>
      <c r="F10" s="44">
        <f t="shared" si="12"/>
        <v>119.66753398536518</v>
      </c>
      <c r="G10" s="44">
        <f t="shared" si="12"/>
        <v>119.8029775221593</v>
      </c>
      <c r="H10" s="44">
        <f t="shared" si="12"/>
        <v>120.84785546145281</v>
      </c>
      <c r="I10" s="44">
        <f t="shared" si="12"/>
        <v>118.81146928654323</v>
      </c>
      <c r="J10" s="44">
        <f t="shared" si="12"/>
        <v>119.36112261665673</v>
      </c>
      <c r="K10" s="44">
        <f t="shared" si="12"/>
        <v>111.80886083409045</v>
      </c>
      <c r="L10" s="44">
        <f t="shared" si="12"/>
        <v>104.71419950127287</v>
      </c>
      <c r="M10" s="44">
        <f t="shared" si="12"/>
        <v>99.577449032642107</v>
      </c>
      <c r="N10" s="44">
        <f t="shared" si="12"/>
        <v>99.284727180064678</v>
      </c>
      <c r="O10" s="44">
        <f t="shared" si="12"/>
        <v>99.890225241407805</v>
      </c>
      <c r="P10" s="43">
        <f t="shared" si="12"/>
        <v>101.28286780695046</v>
      </c>
      <c r="Q10" s="177">
        <f>SUM(Q5+Q6+Q7+Q8+Q9)</f>
        <v>96.115796534759326</v>
      </c>
      <c r="R10" s="136"/>
      <c r="S10" s="40">
        <f t="shared" si="0"/>
        <v>-5.1016241779802275E-2</v>
      </c>
      <c r="T10" s="40">
        <f t="shared" si="10"/>
        <v>1.3941730156048961E-2</v>
      </c>
      <c r="U10" s="45">
        <f t="shared" si="1"/>
        <v>6.0986022577771103E-3</v>
      </c>
      <c r="V10" s="38">
        <f t="shared" si="2"/>
        <v>-2.9396400030439955E-3</v>
      </c>
      <c r="W10" s="39">
        <f t="shared" si="3"/>
        <v>-5.1850392277908747E-2</v>
      </c>
      <c r="X10" s="39">
        <f t="shared" si="4"/>
        <v>-2.2228023573666513E-2</v>
      </c>
      <c r="Y10" s="39">
        <f t="shared" si="5"/>
        <v>-8.4271058282320441E-2</v>
      </c>
      <c r="Z10" s="39">
        <f t="shared" si="6"/>
        <v>-0.12919210139691606</v>
      </c>
      <c r="AA10" s="39">
        <f t="shared" si="7"/>
        <v>-0.13175196313061635</v>
      </c>
      <c r="AB10" s="39">
        <f t="shared" si="8"/>
        <v>-0.12645686369265419</v>
      </c>
      <c r="AC10" s="77">
        <f t="shared" si="11"/>
        <v>-0.11427816100658848</v>
      </c>
      <c r="AD10" s="77">
        <f t="shared" si="9"/>
        <v>-0.15946436049432747</v>
      </c>
    </row>
    <row r="11" spans="1:30" ht="20.45" customHeight="1" x14ac:dyDescent="0.2">
      <c r="A11" s="196" t="s">
        <v>23</v>
      </c>
      <c r="B11" s="165" t="s">
        <v>8</v>
      </c>
      <c r="C11" s="181">
        <v>56.4087514</v>
      </c>
      <c r="D11" s="181">
        <v>55.836690609999998</v>
      </c>
      <c r="E11" s="181">
        <v>58.580301550000001</v>
      </c>
      <c r="F11" s="181">
        <v>54.624130999999998</v>
      </c>
      <c r="G11" s="181">
        <v>43.678463499999999</v>
      </c>
      <c r="H11" s="181">
        <v>37.564599299999998</v>
      </c>
      <c r="I11" s="181">
        <v>32.102077180000002</v>
      </c>
      <c r="J11" s="181">
        <v>27.814450529999998</v>
      </c>
      <c r="K11" s="181">
        <v>21.1754058</v>
      </c>
      <c r="L11" s="181">
        <v>19.571317400000002</v>
      </c>
      <c r="M11" s="181">
        <v>18.220668679999999</v>
      </c>
      <c r="N11" s="181">
        <v>17.003790680000002</v>
      </c>
      <c r="O11" s="181">
        <v>14.8527681</v>
      </c>
      <c r="P11" s="182">
        <v>15.0415504</v>
      </c>
      <c r="Q11" s="183">
        <v>14.09</v>
      </c>
      <c r="R11" s="115"/>
      <c r="S11" s="90">
        <f t="shared" si="0"/>
        <v>-6.3261457409337293E-2</v>
      </c>
      <c r="T11" s="90">
        <f t="shared" si="10"/>
        <v>1.2710243553859817E-2</v>
      </c>
      <c r="U11" s="91">
        <f t="shared" si="1"/>
        <v>-0.12650253231651762</v>
      </c>
      <c r="V11" s="92">
        <f t="shared" si="2"/>
        <v>-6.6785584073306231E-2</v>
      </c>
      <c r="W11" s="93">
        <f t="shared" si="3"/>
        <v>-0.13118824182985248</v>
      </c>
      <c r="X11" s="93">
        <f t="shared" si="4"/>
        <v>-0.62460779091096852</v>
      </c>
      <c r="Y11" s="93">
        <f t="shared" si="5"/>
        <v>-0.65304466214439205</v>
      </c>
      <c r="Z11" s="93">
        <f t="shared" si="6"/>
        <v>-0.67698861918081732</v>
      </c>
      <c r="AA11" s="93">
        <f t="shared" si="7"/>
        <v>-0.69856112291115169</v>
      </c>
      <c r="AB11" s="93">
        <f t="shared" si="8"/>
        <v>-0.73669390420153846</v>
      </c>
      <c r="AC11" s="94">
        <f t="shared" si="11"/>
        <v>-0.73334721959472415</v>
      </c>
      <c r="AD11" s="94">
        <f t="shared" si="9"/>
        <v>-0.75021606310541378</v>
      </c>
    </row>
    <row r="12" spans="1:30" ht="20.45" customHeight="1" x14ac:dyDescent="0.2">
      <c r="A12" s="197"/>
      <c r="B12" s="165" t="s">
        <v>10</v>
      </c>
      <c r="C12" s="178">
        <v>1.2829703251766791</v>
      </c>
      <c r="D12" s="178">
        <v>1.2277861122825955</v>
      </c>
      <c r="E12" s="178">
        <v>1.2784181825700882</v>
      </c>
      <c r="F12" s="178">
        <v>1.2836356003607472</v>
      </c>
      <c r="G12" s="178">
        <v>0.97835783318515601</v>
      </c>
      <c r="H12" s="178">
        <v>1.0363013676350241</v>
      </c>
      <c r="I12" s="178">
        <v>1.0818688210175043</v>
      </c>
      <c r="J12" s="178">
        <v>1.0145379438060473</v>
      </c>
      <c r="K12" s="178">
        <v>0.9301482684378074</v>
      </c>
      <c r="L12" s="178">
        <v>0.97516805119638639</v>
      </c>
      <c r="M12" s="178">
        <v>0.91203067961010764</v>
      </c>
      <c r="N12" s="178">
        <v>0.88556841407989917</v>
      </c>
      <c r="O12" s="178">
        <v>0.95079641636721546</v>
      </c>
      <c r="P12" s="179">
        <v>1.072128496326721</v>
      </c>
      <c r="Q12" s="180">
        <v>0.59474808451358252</v>
      </c>
      <c r="R12" s="115"/>
      <c r="S12" s="90">
        <f t="shared" si="0"/>
        <v>-0.44526417630789411</v>
      </c>
      <c r="T12" s="90">
        <f t="shared" si="10"/>
        <v>0.12761099839131582</v>
      </c>
      <c r="U12" s="91">
        <f t="shared" si="1"/>
        <v>7.3656649503570912E-2</v>
      </c>
      <c r="V12" s="92">
        <f t="shared" si="2"/>
        <v>-2.9014665977597453E-2</v>
      </c>
      <c r="W12" s="93">
        <f t="shared" si="3"/>
        <v>-9.1881227042417732E-2</v>
      </c>
      <c r="X12" s="93">
        <f t="shared" si="4"/>
        <v>-0.27500406659077187</v>
      </c>
      <c r="Y12" s="93">
        <f t="shared" si="5"/>
        <v>-0.23991379063105372</v>
      </c>
      <c r="Z12" s="93">
        <f t="shared" si="6"/>
        <v>-0.28912566275879292</v>
      </c>
      <c r="AA12" s="93">
        <f t="shared" si="7"/>
        <v>-0.30975144420589251</v>
      </c>
      <c r="AB12" s="93">
        <f t="shared" si="8"/>
        <v>-0.25891004826141994</v>
      </c>
      <c r="AC12" s="94">
        <f t="shared" si="11"/>
        <v>-0.16433881962228769</v>
      </c>
      <c r="AD12" s="94">
        <f t="shared" si="9"/>
        <v>-0.5364288067756523</v>
      </c>
    </row>
    <row r="13" spans="1:30" ht="20.45" customHeight="1" x14ac:dyDescent="0.2">
      <c r="A13" s="197"/>
      <c r="B13" s="165" t="s">
        <v>11</v>
      </c>
      <c r="C13" s="178">
        <v>0.236792852691695</v>
      </c>
      <c r="D13" s="181">
        <v>0.1808244</v>
      </c>
      <c r="E13" s="178">
        <v>0.2146212986137766</v>
      </c>
      <c r="F13" s="181">
        <v>0.25723998999999997</v>
      </c>
      <c r="G13" s="178">
        <v>0.14242554506599098</v>
      </c>
      <c r="H13" s="178">
        <v>0.18631009780326502</v>
      </c>
      <c r="I13" s="178">
        <v>0.18926302799855652</v>
      </c>
      <c r="J13" s="178">
        <v>0.1901172492169643</v>
      </c>
      <c r="K13" s="178">
        <v>0.18469194316330867</v>
      </c>
      <c r="L13" s="181">
        <v>0.20961395199999999</v>
      </c>
      <c r="M13" s="181">
        <v>0.21831279000000001</v>
      </c>
      <c r="N13" s="181">
        <v>0.23034073999999999</v>
      </c>
      <c r="O13" s="181">
        <v>0.26219790999999998</v>
      </c>
      <c r="P13" s="182">
        <v>0.51220270000000001</v>
      </c>
      <c r="Q13" s="183">
        <v>0.42</v>
      </c>
      <c r="R13" s="115"/>
      <c r="S13" s="90">
        <f t="shared" si="0"/>
        <v>-0.18001213191574356</v>
      </c>
      <c r="T13" s="90">
        <f t="shared" si="10"/>
        <v>0.95349650193626656</v>
      </c>
      <c r="U13" s="91">
        <f t="shared" si="1"/>
        <v>0.13830453961379124</v>
      </c>
      <c r="V13" s="92">
        <f t="shared" si="2"/>
        <v>5.5095031308060247E-2</v>
      </c>
      <c r="W13" s="93">
        <f t="shared" ref="W13:W19" si="13">(N13-K13)/K13</f>
        <v>0.24716182013596366</v>
      </c>
      <c r="X13" s="93">
        <f t="shared" si="4"/>
        <v>-0.2200273738676643</v>
      </c>
      <c r="Y13" s="93">
        <f t="shared" si="5"/>
        <v>-0.11477922742491735</v>
      </c>
      <c r="Z13" s="93">
        <f t="shared" si="6"/>
        <v>-7.804316085399797E-2</v>
      </c>
      <c r="AA13" s="93">
        <f t="shared" si="7"/>
        <v>-2.7247919936568721E-2</v>
      </c>
      <c r="AB13" s="93">
        <f t="shared" si="8"/>
        <v>0.10728810865496195</v>
      </c>
      <c r="AC13" s="94">
        <f t="shared" si="11"/>
        <v>1.1630834468930928</v>
      </c>
      <c r="AD13" s="94">
        <f t="shared" si="9"/>
        <v>0.77370218410621217</v>
      </c>
    </row>
    <row r="14" spans="1:30" ht="20.45" customHeight="1" x14ac:dyDescent="0.2">
      <c r="A14" s="197"/>
      <c r="B14" s="165" t="s">
        <v>12</v>
      </c>
      <c r="C14" s="178">
        <v>3.9710685954269714E-2</v>
      </c>
      <c r="D14" s="178">
        <v>4.5062995800279976E-2</v>
      </c>
      <c r="E14" s="178">
        <v>4.2127858142790478E-2</v>
      </c>
      <c r="F14" s="178">
        <v>4.4717685487634162E-2</v>
      </c>
      <c r="G14" s="178">
        <v>3.8847410172655153E-2</v>
      </c>
      <c r="H14" s="178">
        <v>4.6789547363509099E-2</v>
      </c>
      <c r="I14" s="178">
        <v>3.8674755016332246E-2</v>
      </c>
      <c r="J14" s="178">
        <v>3.5394307046196928E-2</v>
      </c>
      <c r="K14" s="178">
        <v>3.3840410639290712E-2</v>
      </c>
      <c r="L14" s="178">
        <v>3.4358376108259453E-2</v>
      </c>
      <c r="M14" s="178">
        <v>3.228651423238451E-2</v>
      </c>
      <c r="N14" s="178">
        <v>3.1250583294447042E-2</v>
      </c>
      <c r="O14" s="178">
        <v>4.0055996266915535E-2</v>
      </c>
      <c r="P14" s="179">
        <v>3.487634157722818E-2</v>
      </c>
      <c r="Q14" s="180">
        <v>3.8156789547363505E-2</v>
      </c>
      <c r="R14" s="115"/>
      <c r="S14" s="90">
        <f t="shared" si="0"/>
        <v>9.4059405940594087E-2</v>
      </c>
      <c r="T14" s="90">
        <f t="shared" si="10"/>
        <v>-0.12931034482758624</v>
      </c>
      <c r="U14" s="91">
        <f t="shared" si="1"/>
        <v>0.28176795580110464</v>
      </c>
      <c r="V14" s="92">
        <f t="shared" si="2"/>
        <v>-3.2085561497326116E-2</v>
      </c>
      <c r="W14" s="93">
        <f t="shared" si="13"/>
        <v>-7.6530612244897767E-2</v>
      </c>
      <c r="X14" s="93">
        <f t="shared" si="4"/>
        <v>-0.14782608695652177</v>
      </c>
      <c r="Y14" s="93">
        <f t="shared" si="5"/>
        <v>-0.13478260869565206</v>
      </c>
      <c r="Z14" s="93">
        <f t="shared" si="6"/>
        <v>-0.18695652173913035</v>
      </c>
      <c r="AA14" s="93">
        <f t="shared" si="7"/>
        <v>-0.21304347826086942</v>
      </c>
      <c r="AB14" s="93">
        <f t="shared" si="8"/>
        <v>8.6956521739129638E-3</v>
      </c>
      <c r="AC14" s="94">
        <f t="shared" si="11"/>
        <v>-0.12173913043478271</v>
      </c>
      <c r="AD14" s="94">
        <f t="shared" si="9"/>
        <v>-3.9130434782608768E-2</v>
      </c>
    </row>
    <row r="15" spans="1:30" ht="20.45" customHeight="1" x14ac:dyDescent="0.2">
      <c r="A15" s="197"/>
      <c r="B15" s="165" t="s">
        <v>13</v>
      </c>
      <c r="C15" s="178">
        <v>2.9688738762726243E-2</v>
      </c>
      <c r="D15" s="178">
        <v>3.6066731523079994E-2</v>
      </c>
      <c r="E15" s="178">
        <v>3.8370595074939999E-2</v>
      </c>
      <c r="F15" s="178">
        <v>2.9686659443109997E-2</v>
      </c>
      <c r="G15" s="178">
        <v>2.9019554640929996E-2</v>
      </c>
      <c r="H15" s="178">
        <v>2.4815423161550002E-2</v>
      </c>
      <c r="I15" s="178">
        <v>2.0155821079290002E-2</v>
      </c>
      <c r="J15" s="178">
        <v>3.9078129010640006E-2</v>
      </c>
      <c r="K15" s="178">
        <v>3.2695120112159998E-2</v>
      </c>
      <c r="L15" s="178">
        <v>2.5653850261270001E-2</v>
      </c>
      <c r="M15" s="178">
        <v>1.8576104321080002E-2</v>
      </c>
      <c r="N15" s="178">
        <v>2.0170189472039999E-2</v>
      </c>
      <c r="O15" s="178">
        <v>2.6150785064350004E-2</v>
      </c>
      <c r="P15" s="179">
        <v>1.4838022556220005E-2</v>
      </c>
      <c r="Q15" s="180">
        <v>1.1656497293600002E-2</v>
      </c>
      <c r="R15" s="115"/>
      <c r="S15" s="90">
        <f t="shared" si="0"/>
        <v>-0.21441706605886832</v>
      </c>
      <c r="T15" s="90">
        <f t="shared" si="10"/>
        <v>-0.43259743370198456</v>
      </c>
      <c r="U15" s="91">
        <f t="shared" si="1"/>
        <v>0.29650666398549858</v>
      </c>
      <c r="V15" s="92">
        <f t="shared" si="2"/>
        <v>8.5813748857506283E-2</v>
      </c>
      <c r="W15" s="93">
        <f t="shared" si="13"/>
        <v>-0.38308257003349305</v>
      </c>
      <c r="X15" s="93">
        <f t="shared" si="4"/>
        <v>0.10126335690649887</v>
      </c>
      <c r="Y15" s="93">
        <f t="shared" si="5"/>
        <v>-0.13590636280319129</v>
      </c>
      <c r="Z15" s="93">
        <f t="shared" si="6"/>
        <v>-0.37430469951785161</v>
      </c>
      <c r="AA15" s="93">
        <f t="shared" si="7"/>
        <v>-0.32061144014095461</v>
      </c>
      <c r="AB15" s="93">
        <f t="shared" si="8"/>
        <v>-0.11916820470723685</v>
      </c>
      <c r="AC15" s="94">
        <f t="shared" si="11"/>
        <v>-0.50021377887399798</v>
      </c>
      <c r="AD15" s="94">
        <f t="shared" si="9"/>
        <v>-0.60737647406448425</v>
      </c>
    </row>
    <row r="16" spans="1:30" s="4" customFormat="1" ht="22.15" customHeight="1" x14ac:dyDescent="0.2">
      <c r="A16" s="198"/>
      <c r="B16" s="166" t="s">
        <v>19</v>
      </c>
      <c r="C16" s="44">
        <f t="shared" ref="C16:P16" si="14">C11+C12+C13+C14+C15</f>
        <v>57.997914002585368</v>
      </c>
      <c r="D16" s="44">
        <f t="shared" si="14"/>
        <v>57.326430849605948</v>
      </c>
      <c r="E16" s="44">
        <f t="shared" si="14"/>
        <v>60.153839484401594</v>
      </c>
      <c r="F16" s="44">
        <f t="shared" si="14"/>
        <v>56.239410935291488</v>
      </c>
      <c r="G16" s="44">
        <f t="shared" si="14"/>
        <v>44.867113843064736</v>
      </c>
      <c r="H16" s="44">
        <f t="shared" si="14"/>
        <v>38.858815735963347</v>
      </c>
      <c r="I16" s="44">
        <f t="shared" si="14"/>
        <v>33.432039605111683</v>
      </c>
      <c r="J16" s="44">
        <f t="shared" si="14"/>
        <v>29.093578159079847</v>
      </c>
      <c r="K16" s="44">
        <f t="shared" si="14"/>
        <v>22.356781542352564</v>
      </c>
      <c r="L16" s="44">
        <f t="shared" si="14"/>
        <v>20.816111629565921</v>
      </c>
      <c r="M16" s="44">
        <f t="shared" si="14"/>
        <v>19.401874768163573</v>
      </c>
      <c r="N16" s="44">
        <f t="shared" si="14"/>
        <v>18.171120606846387</v>
      </c>
      <c r="O16" s="44">
        <f t="shared" si="14"/>
        <v>16.131969207698479</v>
      </c>
      <c r="P16" s="43">
        <f t="shared" si="14"/>
        <v>16.675595960460168</v>
      </c>
      <c r="Q16" s="177">
        <f>SUM(Q11+Q12+Q13+Q14+Q15)</f>
        <v>15.154561371354546</v>
      </c>
      <c r="R16" s="136"/>
      <c r="S16" s="40">
        <f t="shared" si="0"/>
        <v>-9.121320717485458E-2</v>
      </c>
      <c r="T16" s="40">
        <f t="shared" si="10"/>
        <v>3.3698722441291309E-2</v>
      </c>
      <c r="U16" s="45">
        <f t="shared" si="1"/>
        <v>-0.11221935307498927</v>
      </c>
      <c r="V16" s="38">
        <f t="shared" si="2"/>
        <v>-6.3434805967139005E-2</v>
      </c>
      <c r="W16" s="39">
        <f t="shared" si="13"/>
        <v>-0.18722108670145052</v>
      </c>
      <c r="X16" s="39">
        <f t="shared" si="4"/>
        <v>-0.61452438545710508</v>
      </c>
      <c r="Y16" s="39">
        <f t="shared" si="5"/>
        <v>-0.6410886152105747</v>
      </c>
      <c r="Z16" s="39">
        <f t="shared" si="6"/>
        <v>-0.66547288636452173</v>
      </c>
      <c r="AA16" s="39">
        <f t="shared" si="7"/>
        <v>-0.68669354890873535</v>
      </c>
      <c r="AB16" s="39">
        <f t="shared" si="8"/>
        <v>-0.72185259616441777</v>
      </c>
      <c r="AC16" s="77">
        <f t="shared" si="11"/>
        <v>-0.71247938400479682</v>
      </c>
      <c r="AD16" s="77">
        <f t="shared" si="9"/>
        <v>-0.73870506151860904</v>
      </c>
    </row>
    <row r="17" spans="1:30" x14ac:dyDescent="0.2">
      <c r="A17" s="209" t="s">
        <v>0</v>
      </c>
      <c r="B17" s="210"/>
      <c r="C17" s="181">
        <v>2.2700007000000002</v>
      </c>
      <c r="D17" s="181">
        <v>2.1800008200000001</v>
      </c>
      <c r="E17" s="181">
        <v>2.6810010499999999</v>
      </c>
      <c r="F17" s="181">
        <v>0.61900133000000002</v>
      </c>
      <c r="G17" s="181">
        <v>0.43026086000000002</v>
      </c>
      <c r="H17" s="181">
        <v>0.35700075999999997</v>
      </c>
      <c r="I17" s="181">
        <v>0.48400085999999998</v>
      </c>
      <c r="J17" s="181">
        <v>0.77162595</v>
      </c>
      <c r="K17" s="181">
        <v>0.61983094999999999</v>
      </c>
      <c r="L17" s="181">
        <v>0.78873400000000005</v>
      </c>
      <c r="M17" s="181">
        <v>0.75883794999999998</v>
      </c>
      <c r="N17" s="181">
        <v>0.56531094999999998</v>
      </c>
      <c r="O17" s="181">
        <v>0.76591995000000002</v>
      </c>
      <c r="P17" s="182">
        <v>0.79810994999999996</v>
      </c>
      <c r="Q17" s="183">
        <v>0.8</v>
      </c>
      <c r="R17" s="115"/>
      <c r="S17" s="90">
        <f t="shared" si="0"/>
        <v>2.368157419914496E-3</v>
      </c>
      <c r="T17" s="90">
        <f t="shared" si="10"/>
        <v>4.2027890773702836E-2</v>
      </c>
      <c r="U17" s="91">
        <f t="shared" si="1"/>
        <v>0.35486487569363384</v>
      </c>
      <c r="V17" s="92">
        <f t="shared" si="2"/>
        <v>-0.25503073482289601</v>
      </c>
      <c r="W17" s="93">
        <f t="shared" si="13"/>
        <v>-8.7959467012739545E-2</v>
      </c>
      <c r="X17" s="93">
        <f t="shared" si="4"/>
        <v>-0.72694680226310071</v>
      </c>
      <c r="Y17" s="93">
        <f t="shared" si="5"/>
        <v>-0.65254019525192219</v>
      </c>
      <c r="Z17" s="93">
        <f t="shared" si="6"/>
        <v>-0.6657102572699648</v>
      </c>
      <c r="AA17" s="93">
        <f t="shared" si="7"/>
        <v>-0.75096441600216246</v>
      </c>
      <c r="AB17" s="93">
        <f t="shared" si="8"/>
        <v>-0.66259043444347843</v>
      </c>
      <c r="AC17" s="94">
        <f t="shared" si="11"/>
        <v>-0.64840982207626641</v>
      </c>
      <c r="AD17" s="94">
        <f t="shared" si="9"/>
        <v>-0.64757720118764728</v>
      </c>
    </row>
    <row r="18" spans="1:30" x14ac:dyDescent="0.2">
      <c r="A18" s="202" t="s">
        <v>1</v>
      </c>
      <c r="B18" s="208"/>
      <c r="C18" s="181">
        <v>2.4962385</v>
      </c>
      <c r="D18" s="181">
        <v>2.4957360400000002</v>
      </c>
      <c r="E18" s="181">
        <v>2.4517228100000001</v>
      </c>
      <c r="F18" s="181">
        <v>2.47760245</v>
      </c>
      <c r="G18" s="181">
        <v>2.7525964100000002</v>
      </c>
      <c r="H18" s="181">
        <v>2.8436417600000001</v>
      </c>
      <c r="I18" s="181">
        <v>2.9434485069999998</v>
      </c>
      <c r="J18" s="181">
        <v>3.0769717399999998</v>
      </c>
      <c r="K18" s="184">
        <v>3.1112957552699996</v>
      </c>
      <c r="L18" s="181">
        <v>3.2022346800000001</v>
      </c>
      <c r="M18" s="181">
        <v>2.9477293699999998</v>
      </c>
      <c r="N18" s="181">
        <v>2.9360385099999999</v>
      </c>
      <c r="O18" s="181">
        <v>2.8727922100000001</v>
      </c>
      <c r="P18" s="182">
        <v>2.841604555</v>
      </c>
      <c r="Q18" s="183">
        <v>2.7298539999999998E-4</v>
      </c>
      <c r="R18" s="115"/>
      <c r="S18" s="90">
        <f t="shared" si="0"/>
        <v>-0.99990393265680833</v>
      </c>
      <c r="T18" s="90">
        <f t="shared" si="10"/>
        <v>-1.0856216781512398E-2</v>
      </c>
      <c r="U18" s="91">
        <f t="shared" si="1"/>
        <v>-2.1541372766258393E-2</v>
      </c>
      <c r="V18" s="92">
        <f t="shared" si="2"/>
        <v>-3.966056083364213E-3</v>
      </c>
      <c r="W18" s="93">
        <f>(N18-K18)/K18</f>
        <v>-5.6329342838315526E-2</v>
      </c>
      <c r="X18" s="93">
        <f>(K18-C18)/C18</f>
        <v>0.24639362595761566</v>
      </c>
      <c r="Y18" s="93">
        <f t="shared" si="5"/>
        <v>0.28282400900394739</v>
      </c>
      <c r="Z18" s="93">
        <f t="shared" si="6"/>
        <v>0.18086848271909906</v>
      </c>
      <c r="AA18" s="93">
        <f t="shared" si="7"/>
        <v>0.1761850920895579</v>
      </c>
      <c r="AB18" s="93">
        <f t="shared" si="8"/>
        <v>0.1508484505787408</v>
      </c>
      <c r="AC18" s="94">
        <f t="shared" si="11"/>
        <v>0.13835459031659031</v>
      </c>
      <c r="AD18" s="94">
        <f t="shared" si="9"/>
        <v>-0.99989064129889826</v>
      </c>
    </row>
    <row r="19" spans="1:30" ht="16.5" thickBot="1" x14ac:dyDescent="0.25">
      <c r="A19" s="192" t="s">
        <v>20</v>
      </c>
      <c r="B19" s="192"/>
      <c r="C19" s="46">
        <f t="shared" ref="C19:O19" si="15">C10+C16+C17+C18</f>
        <v>177.11480297549207</v>
      </c>
      <c r="D19" s="46">
        <f t="shared" si="15"/>
        <v>181.92831211016298</v>
      </c>
      <c r="E19" s="46">
        <f t="shared" si="15"/>
        <v>182.18656219386438</v>
      </c>
      <c r="F19" s="46">
        <f t="shared" si="15"/>
        <v>179.00354870065667</v>
      </c>
      <c r="G19" s="46">
        <f t="shared" si="15"/>
        <v>167.85294863522404</v>
      </c>
      <c r="H19" s="46">
        <f t="shared" si="15"/>
        <v>162.90731371741614</v>
      </c>
      <c r="I19" s="46">
        <f t="shared" si="15"/>
        <v>155.67095825865493</v>
      </c>
      <c r="J19" s="46">
        <f t="shared" si="15"/>
        <v>152.30329846573656</v>
      </c>
      <c r="K19" s="46">
        <f>K10+K16+K17+K18</f>
        <v>137.89676908171302</v>
      </c>
      <c r="L19" s="46">
        <f t="shared" si="15"/>
        <v>129.52127981083879</v>
      </c>
      <c r="M19" s="46">
        <f t="shared" si="15"/>
        <v>122.68589112080568</v>
      </c>
      <c r="N19" s="46">
        <f t="shared" si="15"/>
        <v>120.95719724691106</v>
      </c>
      <c r="O19" s="46">
        <f t="shared" si="15"/>
        <v>119.66090660910628</v>
      </c>
      <c r="P19" s="47">
        <f t="shared" ref="P19" si="16">P10+P16+P17+P18</f>
        <v>121.59817827241064</v>
      </c>
      <c r="Q19" s="46">
        <f>SUM(Q10+Q16+Q17+Q18)</f>
        <v>112.07063089151387</v>
      </c>
      <c r="R19" s="137"/>
      <c r="S19" s="41">
        <f t="shared" si="0"/>
        <v>-7.8352714787820674E-2</v>
      </c>
      <c r="T19" s="41">
        <f t="shared" si="10"/>
        <v>1.6189678970365835E-2</v>
      </c>
      <c r="U19" s="48">
        <f t="shared" si="1"/>
        <v>-1.0716936795076834E-2</v>
      </c>
      <c r="V19" s="35">
        <f t="shared" si="2"/>
        <v>-1.4090404838747208E-2</v>
      </c>
      <c r="W19" s="36">
        <f t="shared" si="13"/>
        <v>-0.12284241282523543</v>
      </c>
      <c r="X19" s="36">
        <f t="shared" si="4"/>
        <v>-0.22142719431083224</v>
      </c>
      <c r="Y19" s="36">
        <f t="shared" si="5"/>
        <v>-0.2687156712205413</v>
      </c>
      <c r="Z19" s="36">
        <f t="shared" si="6"/>
        <v>-0.30730865484020492</v>
      </c>
      <c r="AA19" s="36">
        <f t="shared" si="7"/>
        <v>-0.31706895632180282</v>
      </c>
      <c r="AB19" s="36">
        <f t="shared" si="8"/>
        <v>-0.32438788515229788</v>
      </c>
      <c r="AC19" s="37">
        <f t="shared" si="11"/>
        <v>-0.31344994190442366</v>
      </c>
      <c r="AD19" s="37">
        <f t="shared" si="9"/>
        <v>-0.36724300279394806</v>
      </c>
    </row>
    <row r="20" spans="1:30" x14ac:dyDescent="0.2">
      <c r="A20" s="5" t="s">
        <v>15</v>
      </c>
      <c r="B20" s="2"/>
      <c r="C20" s="27"/>
      <c r="D20" s="2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51"/>
      <c r="Q20" s="51"/>
      <c r="R20" s="51"/>
      <c r="S20" s="51"/>
      <c r="T20" s="25"/>
      <c r="U20" s="25"/>
      <c r="V20" s="25"/>
      <c r="W20" s="15"/>
      <c r="X20" s="15"/>
    </row>
    <row r="21" spans="1:30" x14ac:dyDescent="0.2"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30" ht="15.75" x14ac:dyDescent="0.25">
      <c r="A22" s="1" t="s">
        <v>30</v>
      </c>
    </row>
    <row r="24" spans="1:30" ht="15" customHeight="1" x14ac:dyDescent="0.2">
      <c r="A24" s="205" t="s">
        <v>2</v>
      </c>
      <c r="B24" s="205" t="s">
        <v>3</v>
      </c>
      <c r="C24" s="206" t="s">
        <v>14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113"/>
      <c r="S24" s="113"/>
    </row>
    <row r="25" spans="1:30" x14ac:dyDescent="0.2">
      <c r="A25" s="205"/>
      <c r="B25" s="205"/>
      <c r="C25" s="143">
        <v>2005</v>
      </c>
      <c r="D25" s="143">
        <v>2006</v>
      </c>
      <c r="E25" s="143">
        <v>2007</v>
      </c>
      <c r="F25" s="143">
        <v>2008</v>
      </c>
      <c r="G25" s="143">
        <v>2009</v>
      </c>
      <c r="H25" s="143">
        <v>2010</v>
      </c>
      <c r="I25" s="143">
        <v>2011</v>
      </c>
      <c r="J25" s="143">
        <v>2012</v>
      </c>
      <c r="K25" s="143">
        <v>2013</v>
      </c>
      <c r="L25" s="143">
        <v>2014</v>
      </c>
      <c r="M25" s="143">
        <v>2015</v>
      </c>
      <c r="N25" s="143">
        <v>2016</v>
      </c>
      <c r="O25" s="144">
        <v>2017</v>
      </c>
      <c r="P25" s="144">
        <v>2018</v>
      </c>
      <c r="Q25" s="111">
        <v>2019</v>
      </c>
      <c r="R25" s="138"/>
      <c r="S25" s="138"/>
    </row>
    <row r="26" spans="1:30" ht="24" x14ac:dyDescent="0.2">
      <c r="A26" s="193" t="s">
        <v>5</v>
      </c>
      <c r="B26" s="89" t="s">
        <v>16</v>
      </c>
      <c r="C26" s="93">
        <f>C5/C$19</f>
        <v>2.4458089568038067E-2</v>
      </c>
      <c r="D26" s="93">
        <f t="shared" ref="D26:M26" si="17">D5/D$19</f>
        <v>2.4170518671317653E-2</v>
      </c>
      <c r="E26" s="93">
        <f t="shared" si="17"/>
        <v>2.6591741011362878E-2</v>
      </c>
      <c r="F26" s="93">
        <f t="shared" si="17"/>
        <v>2.3946839429812142E-2</v>
      </c>
      <c r="G26" s="93">
        <f t="shared" si="17"/>
        <v>2.7814988868183708E-2</v>
      </c>
      <c r="H26" s="93">
        <f t="shared" si="17"/>
        <v>3.1067757157496659E-2</v>
      </c>
      <c r="I26" s="93">
        <f t="shared" si="17"/>
        <v>2.8980132090196221E-2</v>
      </c>
      <c r="J26" s="93">
        <f t="shared" si="17"/>
        <v>3.2734432272182853E-2</v>
      </c>
      <c r="K26" s="93">
        <f t="shared" si="17"/>
        <v>3.7200925320089513E-2</v>
      </c>
      <c r="L26" s="93">
        <f t="shared" si="17"/>
        <v>4.2247457056975135E-2</v>
      </c>
      <c r="M26" s="93">
        <f t="shared" si="17"/>
        <v>5.4939599041629705E-2</v>
      </c>
      <c r="N26" s="93">
        <f t="shared" ref="N26:O40" si="18">N5/N$19</f>
        <v>5.6745268592439606E-2</v>
      </c>
      <c r="O26" s="93">
        <f t="shared" si="18"/>
        <v>6.6881989974817424E-2</v>
      </c>
      <c r="P26" s="93">
        <f t="shared" ref="P26" si="19">P5/P$19</f>
        <v>6.3557620905608417E-2</v>
      </c>
      <c r="Q26" s="93">
        <f>Q5/Q19</f>
        <v>6.5112031734014961E-2</v>
      </c>
      <c r="R26" s="139"/>
      <c r="S26" s="139"/>
    </row>
    <row r="27" spans="1:30" ht="24" x14ac:dyDescent="0.2">
      <c r="A27" s="194"/>
      <c r="B27" s="89" t="s">
        <v>17</v>
      </c>
      <c r="C27" s="93">
        <f t="shared" ref="C27:M40" si="20">C6/C$19</f>
        <v>1.9141166311599095E-3</v>
      </c>
      <c r="D27" s="93">
        <f t="shared" si="20"/>
        <v>1.8880466487921198E-3</v>
      </c>
      <c r="E27" s="93">
        <f t="shared" si="20"/>
        <v>1.4568538799122185E-3</v>
      </c>
      <c r="F27" s="93">
        <f t="shared" si="20"/>
        <v>1.7800719723878363E-3</v>
      </c>
      <c r="G27" s="93">
        <f t="shared" si="20"/>
        <v>1.8152382932643935E-3</v>
      </c>
      <c r="H27" s="93">
        <f t="shared" si="20"/>
        <v>1.7013367520182078E-3</v>
      </c>
      <c r="I27" s="93">
        <f t="shared" si="20"/>
        <v>1.9168006886949975E-3</v>
      </c>
      <c r="J27" s="93">
        <f t="shared" si="20"/>
        <v>1.9608636385979911E-3</v>
      </c>
      <c r="K27" s="93">
        <f t="shared" si="20"/>
        <v>1.8748771397740153E-3</v>
      </c>
      <c r="L27" s="93">
        <f t="shared" si="20"/>
        <v>1.8323521844951652E-3</v>
      </c>
      <c r="M27" s="93">
        <f t="shared" si="20"/>
        <v>2.5175967438330789E-3</v>
      </c>
      <c r="N27" s="93">
        <f t="shared" si="18"/>
        <v>2.4547179230178674E-3</v>
      </c>
      <c r="O27" s="93">
        <f t="shared" si="18"/>
        <v>2.2524683093073641E-3</v>
      </c>
      <c r="P27" s="93">
        <f t="shared" ref="P27" si="21">P6/P$19</f>
        <v>2.0899161781082333E-3</v>
      </c>
      <c r="Q27" s="93">
        <f>Q6/Q19</f>
        <v>7.4952732336550608E-3</v>
      </c>
      <c r="R27" s="139"/>
      <c r="S27" s="139"/>
    </row>
    <row r="28" spans="1:30" ht="36" x14ac:dyDescent="0.2">
      <c r="A28" s="194"/>
      <c r="B28" s="89" t="s">
        <v>25</v>
      </c>
      <c r="C28" s="93">
        <f t="shared" si="20"/>
        <v>3.0460653820937416E-2</v>
      </c>
      <c r="D28" s="93">
        <f t="shared" si="20"/>
        <v>2.9461574000392118E-2</v>
      </c>
      <c r="E28" s="93">
        <f t="shared" si="20"/>
        <v>2.7908162593186216E-2</v>
      </c>
      <c r="F28" s="93">
        <f t="shared" si="20"/>
        <v>2.6101083603728915E-2</v>
      </c>
      <c r="G28" s="93">
        <f t="shared" si="20"/>
        <v>1.9847988296232251E-2</v>
      </c>
      <c r="H28" s="93">
        <f t="shared" si="20"/>
        <v>2.1372872988622407E-2</v>
      </c>
      <c r="I28" s="93">
        <f t="shared" si="20"/>
        <v>2.4138430520588661E-2</v>
      </c>
      <c r="J28" s="93">
        <f t="shared" si="20"/>
        <v>2.6558278256264934E-2</v>
      </c>
      <c r="K28" s="93">
        <f t="shared" si="20"/>
        <v>2.8908646551666396E-2</v>
      </c>
      <c r="L28" s="93">
        <f t="shared" si="20"/>
        <v>2.4315755176289162E-2</v>
      </c>
      <c r="M28" s="93">
        <f t="shared" si="20"/>
        <v>2.7303838439756218E-2</v>
      </c>
      <c r="N28" s="93">
        <f t="shared" si="18"/>
        <v>2.7280404697739201E-2</v>
      </c>
      <c r="O28" s="93">
        <f>O7/O$19</f>
        <v>2.7497739263740443E-2</v>
      </c>
      <c r="P28" s="93">
        <f>P7/P$19</f>
        <v>3.1144782708140823E-2</v>
      </c>
      <c r="Q28" s="93">
        <f>Q7/Q19</f>
        <v>2.9445716275073454E-2</v>
      </c>
      <c r="R28" s="139"/>
      <c r="S28" s="139"/>
    </row>
    <row r="29" spans="1:30" s="88" customFormat="1" ht="27" customHeight="1" x14ac:dyDescent="0.2">
      <c r="A29" s="194"/>
      <c r="B29" s="89" t="s">
        <v>26</v>
      </c>
      <c r="C29" s="93">
        <f t="shared" si="20"/>
        <v>0.56134915471556734</v>
      </c>
      <c r="D29" s="93">
        <f t="shared" si="20"/>
        <v>0.5746739515317949</v>
      </c>
      <c r="E29" s="93">
        <f t="shared" si="20"/>
        <v>0.55781255872051094</v>
      </c>
      <c r="F29" s="93">
        <f t="shared" si="20"/>
        <v>0.58945333912744335</v>
      </c>
      <c r="G29" s="93">
        <f t="shared" si="20"/>
        <v>0.63502115608358589</v>
      </c>
      <c r="H29" s="93">
        <f t="shared" si="20"/>
        <v>0.65924362310087326</v>
      </c>
      <c r="I29" s="93">
        <f t="shared" si="20"/>
        <v>0.67568449022348054</v>
      </c>
      <c r="J29" s="93">
        <f t="shared" si="20"/>
        <v>0.69193469018603093</v>
      </c>
      <c r="K29" s="93">
        <f t="shared" si="20"/>
        <v>0.72253641873624586</v>
      </c>
      <c r="L29" s="93">
        <f t="shared" si="20"/>
        <v>0.71472828915602804</v>
      </c>
      <c r="M29" s="93">
        <f t="shared" si="20"/>
        <v>0.70428241558207128</v>
      </c>
      <c r="N29" s="93">
        <f t="shared" si="18"/>
        <v>0.7122751113043021</v>
      </c>
      <c r="O29" s="93">
        <f t="shared" si="18"/>
        <v>0.71385929829399597</v>
      </c>
      <c r="P29" s="93">
        <f t="shared" ref="P29" si="22">P8/P$19</f>
        <v>0.7117628430716143</v>
      </c>
      <c r="Q29" s="93">
        <f>Q8/Q19</f>
        <v>0.72952788263361923</v>
      </c>
      <c r="R29" s="139"/>
      <c r="S29" s="139"/>
    </row>
    <row r="30" spans="1:30" ht="36" x14ac:dyDescent="0.2">
      <c r="A30" s="194"/>
      <c r="B30" s="89" t="s">
        <v>27</v>
      </c>
      <c r="C30" s="93">
        <f t="shared" si="20"/>
        <v>2.7448095519563634E-2</v>
      </c>
      <c r="D30" s="93">
        <f t="shared" si="20"/>
        <v>2.9000418290063768E-2</v>
      </c>
      <c r="E30" s="93">
        <f t="shared" si="20"/>
        <v>2.788063559042811E-2</v>
      </c>
      <c r="F30" s="93">
        <f t="shared" si="20"/>
        <v>2.7239121768216169E-2</v>
      </c>
      <c r="G30" s="93">
        <f t="shared" si="20"/>
        <v>2.9238328607890225E-2</v>
      </c>
      <c r="H30" s="93">
        <f t="shared" si="20"/>
        <v>2.8434115352457545E-2</v>
      </c>
      <c r="I30" s="93">
        <f t="shared" si="20"/>
        <v>3.2501948511123126E-2</v>
      </c>
      <c r="J30" s="93">
        <f t="shared" si="20"/>
        <v>3.0518482769732451E-2</v>
      </c>
      <c r="K30" s="93">
        <f t="shared" si="20"/>
        <v>2.0294799498468675E-2</v>
      </c>
      <c r="L30" s="93">
        <f t="shared" si="20"/>
        <v>2.5347153307894256E-2</v>
      </c>
      <c r="M30" s="93">
        <f t="shared" si="20"/>
        <v>2.2602030556794394E-2</v>
      </c>
      <c r="N30" s="93">
        <f t="shared" si="18"/>
        <v>2.2069793040514357E-2</v>
      </c>
      <c r="O30" s="93">
        <f t="shared" si="18"/>
        <v>2.4285943775214935E-2</v>
      </c>
      <c r="P30" s="93">
        <f t="shared" ref="P30" si="23">P9/P$19</f>
        <v>2.4375636313891294E-2</v>
      </c>
      <c r="Q30" s="93">
        <f>Q9/Q19</f>
        <v>2.6054997431277118E-2</v>
      </c>
      <c r="R30" s="139"/>
      <c r="S30" s="139"/>
    </row>
    <row r="31" spans="1:30" x14ac:dyDescent="0.2">
      <c r="A31" s="195"/>
      <c r="B31" s="99" t="s">
        <v>19</v>
      </c>
      <c r="C31" s="100">
        <f t="shared" si="20"/>
        <v>0.64563011025526629</v>
      </c>
      <c r="D31" s="100">
        <f t="shared" si="20"/>
        <v>0.65919450914236044</v>
      </c>
      <c r="E31" s="100">
        <f t="shared" si="20"/>
        <v>0.64164995179540041</v>
      </c>
      <c r="F31" s="100">
        <f t="shared" si="20"/>
        <v>0.66852045590158848</v>
      </c>
      <c r="G31" s="100">
        <f t="shared" si="20"/>
        <v>0.7137377001491565</v>
      </c>
      <c r="H31" s="100">
        <f t="shared" si="20"/>
        <v>0.74181970535146802</v>
      </c>
      <c r="I31" s="100">
        <f t="shared" si="20"/>
        <v>0.76322180203408363</v>
      </c>
      <c r="J31" s="100">
        <f t="shared" si="20"/>
        <v>0.78370674712280919</v>
      </c>
      <c r="K31" s="100">
        <f t="shared" si="20"/>
        <v>0.81081566724624465</v>
      </c>
      <c r="L31" s="100">
        <f t="shared" si="20"/>
        <v>0.80847100688168172</v>
      </c>
      <c r="M31" s="100">
        <f t="shared" si="20"/>
        <v>0.81164548036408457</v>
      </c>
      <c r="N31" s="100">
        <f t="shared" si="18"/>
        <v>0.8208252955580132</v>
      </c>
      <c r="O31" s="100">
        <f t="shared" si="18"/>
        <v>0.83477743961707618</v>
      </c>
      <c r="P31" s="100">
        <f t="shared" ref="P31" si="24">P10/P$19</f>
        <v>0.83293079917736312</v>
      </c>
      <c r="Q31" s="100">
        <f>Q10/Q19</f>
        <v>0.85763590130763989</v>
      </c>
      <c r="R31" s="140"/>
      <c r="S31" s="140"/>
    </row>
    <row r="32" spans="1:30" x14ac:dyDescent="0.2">
      <c r="A32" s="196" t="s">
        <v>23</v>
      </c>
      <c r="B32" s="98" t="s">
        <v>8</v>
      </c>
      <c r="C32" s="93">
        <f t="shared" si="20"/>
        <v>0.31848693871062522</v>
      </c>
      <c r="D32" s="93">
        <f t="shared" si="20"/>
        <v>0.30691589430120819</v>
      </c>
      <c r="E32" s="93">
        <f t="shared" si="20"/>
        <v>0.32154018850009813</v>
      </c>
      <c r="F32" s="93">
        <f t="shared" si="20"/>
        <v>0.30515669324157713</v>
      </c>
      <c r="G32" s="93">
        <f t="shared" si="20"/>
        <v>0.2602186250235109</v>
      </c>
      <c r="H32" s="93">
        <f t="shared" si="20"/>
        <v>0.23058878354080939</v>
      </c>
      <c r="I32" s="93">
        <f t="shared" si="20"/>
        <v>0.2062175086419191</v>
      </c>
      <c r="J32" s="93">
        <f t="shared" si="20"/>
        <v>0.18262539820342349</v>
      </c>
      <c r="K32" s="93">
        <f t="shared" si="20"/>
        <v>0.15355984002389614</v>
      </c>
      <c r="L32" s="93">
        <f t="shared" si="20"/>
        <v>0.15110503408075657</v>
      </c>
      <c r="M32" s="93">
        <f t="shared" si="20"/>
        <v>0.14851478449187422</v>
      </c>
      <c r="N32" s="93">
        <f t="shared" si="18"/>
        <v>0.14057692363100976</v>
      </c>
      <c r="O32" s="93">
        <f t="shared" si="18"/>
        <v>0.12412381387447799</v>
      </c>
      <c r="P32" s="93">
        <f t="shared" ref="P32" si="25">P11/P$19</f>
        <v>0.12369881369688884</v>
      </c>
      <c r="Q32" s="93">
        <f>Q11/Q19</f>
        <v>0.12572428555023787</v>
      </c>
      <c r="R32" s="139"/>
      <c r="S32" s="139"/>
    </row>
    <row r="33" spans="1:19" x14ac:dyDescent="0.2">
      <c r="A33" s="197"/>
      <c r="B33" s="98" t="s">
        <v>10</v>
      </c>
      <c r="C33" s="93">
        <f t="shared" si="20"/>
        <v>7.2437216066813326E-3</v>
      </c>
      <c r="D33" s="93">
        <f t="shared" si="20"/>
        <v>6.7487357962137014E-3</v>
      </c>
      <c r="E33" s="93">
        <f t="shared" si="20"/>
        <v>7.017082748450601E-3</v>
      </c>
      <c r="F33" s="93">
        <f t="shared" si="20"/>
        <v>7.171006439136803E-3</v>
      </c>
      <c r="G33" s="93">
        <f t="shared" si="20"/>
        <v>5.8286603907764002E-3</v>
      </c>
      <c r="H33" s="93">
        <f t="shared" si="20"/>
        <v>6.3612943089382907E-3</v>
      </c>
      <c r="I33" s="93">
        <f t="shared" si="20"/>
        <v>6.9497151756458394E-3</v>
      </c>
      <c r="J33" s="93">
        <f t="shared" si="20"/>
        <v>6.6612998800829413E-3</v>
      </c>
      <c r="K33" s="93">
        <f t="shared" si="20"/>
        <v>6.7452506293793771E-3</v>
      </c>
      <c r="L33" s="93">
        <f t="shared" si="20"/>
        <v>7.5290180317904871E-3</v>
      </c>
      <c r="M33" s="93">
        <f t="shared" si="20"/>
        <v>7.4338676703424216E-3</v>
      </c>
      <c r="N33" s="93">
        <f t="shared" si="18"/>
        <v>7.3213370864751437E-3</v>
      </c>
      <c r="O33" s="93">
        <f t="shared" si="18"/>
        <v>7.9457564154445347E-3</v>
      </c>
      <c r="P33" s="93">
        <f t="shared" ref="P33" si="26">P12/P$19</f>
        <v>8.8169782768034756E-3</v>
      </c>
      <c r="Q33" s="93">
        <f>Q12/Q19</f>
        <v>5.3069040459788972E-3</v>
      </c>
      <c r="R33" s="139"/>
      <c r="S33" s="139"/>
    </row>
    <row r="34" spans="1:19" x14ac:dyDescent="0.2">
      <c r="A34" s="197"/>
      <c r="B34" s="98" t="s">
        <v>11</v>
      </c>
      <c r="C34" s="93">
        <f t="shared" si="20"/>
        <v>1.3369455783120556E-3</v>
      </c>
      <c r="D34" s="93">
        <f t="shared" si="20"/>
        <v>9.9393215878628869E-4</v>
      </c>
      <c r="E34" s="93">
        <f t="shared" si="20"/>
        <v>1.1780303444410927E-3</v>
      </c>
      <c r="F34" s="93">
        <f t="shared" si="20"/>
        <v>1.4370664261532391E-3</v>
      </c>
      <c r="G34" s="93">
        <f t="shared" si="20"/>
        <v>8.485138105944651E-4</v>
      </c>
      <c r="H34" s="93">
        <f t="shared" si="20"/>
        <v>1.1436570498390517E-3</v>
      </c>
      <c r="I34" s="93">
        <f t="shared" si="20"/>
        <v>1.2157889314465882E-3</v>
      </c>
      <c r="J34" s="93">
        <f t="shared" si="20"/>
        <v>1.2482805765348193E-3</v>
      </c>
      <c r="K34" s="93">
        <f t="shared" si="20"/>
        <v>1.3393493146591883E-3</v>
      </c>
      <c r="L34" s="93">
        <f t="shared" si="20"/>
        <v>1.6183746200325822E-3</v>
      </c>
      <c r="M34" s="93">
        <f t="shared" si="20"/>
        <v>1.7794449549625307E-3</v>
      </c>
      <c r="N34" s="93">
        <f t="shared" si="18"/>
        <v>1.9043161154751566E-3</v>
      </c>
      <c r="O34" s="93">
        <f t="shared" si="18"/>
        <v>2.1911743561873242E-3</v>
      </c>
      <c r="P34" s="93">
        <f t="shared" ref="P34" si="27">P13/P$19</f>
        <v>4.2122563617074636E-3</v>
      </c>
      <c r="Q34" s="93">
        <f>Q13/Q19</f>
        <v>3.7476366168275304E-3</v>
      </c>
      <c r="R34" s="139"/>
      <c r="S34" s="139"/>
    </row>
    <row r="35" spans="1:19" x14ac:dyDescent="0.2">
      <c r="A35" s="197"/>
      <c r="B35" s="98" t="s">
        <v>12</v>
      </c>
      <c r="C35" s="93">
        <f t="shared" si="20"/>
        <v>2.2420873516577046E-4</v>
      </c>
      <c r="D35" s="93">
        <f t="shared" si="20"/>
        <v>2.4769644305276136E-4</v>
      </c>
      <c r="E35" s="93">
        <f t="shared" si="20"/>
        <v>2.3123471695987274E-4</v>
      </c>
      <c r="F35" s="93">
        <f t="shared" si="20"/>
        <v>2.4981451938930257E-4</v>
      </c>
      <c r="G35" s="93">
        <f t="shared" si="20"/>
        <v>2.3143716263857757E-4</v>
      </c>
      <c r="H35" s="93">
        <f t="shared" si="20"/>
        <v>2.8721575659071782E-4</v>
      </c>
      <c r="I35" s="93">
        <f t="shared" si="20"/>
        <v>2.484391144562253E-4</v>
      </c>
      <c r="J35" s="93">
        <f t="shared" si="20"/>
        <v>2.323935686406656E-4</v>
      </c>
      <c r="K35" s="93">
        <f t="shared" si="20"/>
        <v>2.454039414022675E-4</v>
      </c>
      <c r="L35" s="93">
        <f t="shared" si="20"/>
        <v>2.6527205535985005E-4</v>
      </c>
      <c r="M35" s="93">
        <f t="shared" si="20"/>
        <v>2.6316403571289871E-4</v>
      </c>
      <c r="N35" s="93">
        <f t="shared" si="18"/>
        <v>2.58360676385837E-4</v>
      </c>
      <c r="O35" s="93">
        <f t="shared" si="18"/>
        <v>3.347458865389145E-4</v>
      </c>
      <c r="P35" s="93">
        <f t="shared" ref="P35" si="28">P14/P$19</f>
        <v>2.8681631643441536E-4</v>
      </c>
      <c r="Q35" s="93">
        <f>Q14/Q19</f>
        <v>3.4047090878162249E-4</v>
      </c>
      <c r="R35" s="139"/>
      <c r="S35" s="139"/>
    </row>
    <row r="36" spans="1:19" x14ac:dyDescent="0.2">
      <c r="A36" s="197"/>
      <c r="B36" s="98" t="s">
        <v>13</v>
      </c>
      <c r="C36" s="93">
        <f t="shared" si="20"/>
        <v>1.676242655270004E-4</v>
      </c>
      <c r="D36" s="93">
        <f t="shared" si="20"/>
        <v>1.982469419121556E-4</v>
      </c>
      <c r="E36" s="93">
        <f t="shared" si="20"/>
        <v>2.1061155451251076E-4</v>
      </c>
      <c r="F36" s="93">
        <f t="shared" si="20"/>
        <v>1.6584397157820755E-4</v>
      </c>
      <c r="G36" s="93">
        <f t="shared" si="20"/>
        <v>1.7288677307656319E-4</v>
      </c>
      <c r="H36" s="93">
        <f t="shared" si="20"/>
        <v>1.5232847804853974E-4</v>
      </c>
      <c r="I36" s="93">
        <f t="shared" si="20"/>
        <v>1.2947707976333078E-4</v>
      </c>
      <c r="J36" s="93">
        <f t="shared" si="20"/>
        <v>2.5658097627761719E-4</v>
      </c>
      <c r="K36" s="93">
        <f t="shared" si="20"/>
        <v>2.3709852181370516E-4</v>
      </c>
      <c r="L36" s="93">
        <f t="shared" si="20"/>
        <v>1.9806668293222962E-4</v>
      </c>
      <c r="M36" s="93">
        <f t="shared" si="20"/>
        <v>1.5141190361317574E-4</v>
      </c>
      <c r="N36" s="93">
        <f t="shared" si="18"/>
        <v>1.6675476888627306E-4</v>
      </c>
      <c r="O36" s="93">
        <f t="shared" si="18"/>
        <v>2.1854075658791567E-4</v>
      </c>
      <c r="P36" s="93">
        <f t="shared" ref="P36" si="29">P15/P$19</f>
        <v>1.2202503990626477E-4</v>
      </c>
      <c r="Q36" s="93">
        <f>Q15/Q19</f>
        <v>1.0401027638439614E-4</v>
      </c>
      <c r="R36" s="139"/>
      <c r="S36" s="139"/>
    </row>
    <row r="37" spans="1:19" x14ac:dyDescent="0.2">
      <c r="A37" s="198"/>
      <c r="B37" s="6" t="s">
        <v>19</v>
      </c>
      <c r="C37" s="14">
        <f t="shared" si="20"/>
        <v>0.32745943889631135</v>
      </c>
      <c r="D37" s="14">
        <f t="shared" si="20"/>
        <v>0.31510450564117309</v>
      </c>
      <c r="E37" s="14">
        <f t="shared" si="20"/>
        <v>0.33017714786446217</v>
      </c>
      <c r="F37" s="14">
        <f t="shared" si="20"/>
        <v>0.31418042459783468</v>
      </c>
      <c r="G37" s="14">
        <f t="shared" si="20"/>
        <v>0.26730012316059693</v>
      </c>
      <c r="H37" s="14">
        <f t="shared" si="20"/>
        <v>0.23853327913422598</v>
      </c>
      <c r="I37" s="14">
        <f t="shared" si="20"/>
        <v>0.21476092894323107</v>
      </c>
      <c r="J37" s="14">
        <f t="shared" si="20"/>
        <v>0.19102395320495955</v>
      </c>
      <c r="K37" s="14">
        <f t="shared" si="20"/>
        <v>0.16212694243115067</v>
      </c>
      <c r="L37" s="14">
        <f t="shared" si="20"/>
        <v>0.16071576547087174</v>
      </c>
      <c r="M37" s="14">
        <f t="shared" si="20"/>
        <v>0.15814267305650526</v>
      </c>
      <c r="N37" s="14">
        <f t="shared" si="18"/>
        <v>0.15022769227823216</v>
      </c>
      <c r="O37" s="14">
        <f t="shared" si="18"/>
        <v>0.13481403128923666</v>
      </c>
      <c r="P37" s="14">
        <f t="shared" ref="P37" si="30">P16/P$19</f>
        <v>0.13713688969174045</v>
      </c>
      <c r="Q37" s="14">
        <f>Q16/Q19</f>
        <v>0.13522330739821031</v>
      </c>
      <c r="R37" s="141"/>
      <c r="S37" s="141"/>
    </row>
    <row r="38" spans="1:19" x14ac:dyDescent="0.2">
      <c r="A38" s="209" t="s">
        <v>0</v>
      </c>
      <c r="B38" s="209"/>
      <c r="C38" s="93">
        <f t="shared" si="20"/>
        <v>1.2816549841483929E-2</v>
      </c>
      <c r="D38" s="93">
        <f t="shared" si="20"/>
        <v>1.1982746361544568E-2</v>
      </c>
      <c r="E38" s="93">
        <f t="shared" si="20"/>
        <v>1.4715690431367555E-2</v>
      </c>
      <c r="F38" s="93">
        <f t="shared" si="20"/>
        <v>3.4580394326994101E-3</v>
      </c>
      <c r="G38" s="93">
        <f t="shared" si="20"/>
        <v>2.5633202365425087E-3</v>
      </c>
      <c r="H38" s="93">
        <f t="shared" si="20"/>
        <v>2.1914348217616803E-3</v>
      </c>
      <c r="I38" s="93">
        <f t="shared" si="20"/>
        <v>3.1091275175155588E-3</v>
      </c>
      <c r="J38" s="93">
        <f t="shared" si="20"/>
        <v>5.0663771420130571E-3</v>
      </c>
      <c r="K38" s="93">
        <f t="shared" si="20"/>
        <v>4.4948910270168037E-3</v>
      </c>
      <c r="L38" s="93">
        <f t="shared" si="20"/>
        <v>6.0896093765589552E-3</v>
      </c>
      <c r="M38" s="93">
        <f t="shared" si="20"/>
        <v>6.1852095874071738E-3</v>
      </c>
      <c r="N38" s="93">
        <f t="shared" si="18"/>
        <v>4.6736445855803475E-3</v>
      </c>
      <c r="O38" s="93">
        <f t="shared" si="18"/>
        <v>6.4007533596750548E-3</v>
      </c>
      <c r="P38" s="93">
        <f t="shared" ref="P38" si="31">P17/P$19</f>
        <v>6.563502523960779E-3</v>
      </c>
      <c r="Q38" s="93">
        <f>Q17/Q19</f>
        <v>7.1383554606238688E-3</v>
      </c>
      <c r="R38" s="139"/>
      <c r="S38" s="139"/>
    </row>
    <row r="39" spans="1:19" x14ac:dyDescent="0.2">
      <c r="A39" s="202" t="s">
        <v>1</v>
      </c>
      <c r="B39" s="202"/>
      <c r="C39" s="93">
        <f t="shared" si="20"/>
        <v>1.409390100693849E-2</v>
      </c>
      <c r="D39" s="93">
        <f t="shared" si="20"/>
        <v>1.3718238854921922E-2</v>
      </c>
      <c r="E39" s="93">
        <f t="shared" si="20"/>
        <v>1.3457209908769927E-2</v>
      </c>
      <c r="F39" s="93">
        <f t="shared" si="20"/>
        <v>1.384108006787751E-2</v>
      </c>
      <c r="G39" s="93">
        <f t="shared" si="20"/>
        <v>1.6398856453704064E-2</v>
      </c>
      <c r="H39" s="93">
        <f t="shared" si="20"/>
        <v>1.7455580692544385E-2</v>
      </c>
      <c r="I39" s="93">
        <f t="shared" si="20"/>
        <v>1.8908141505169614E-2</v>
      </c>
      <c r="J39" s="93">
        <f t="shared" si="20"/>
        <v>2.0202922530218357E-2</v>
      </c>
      <c r="K39" s="93">
        <f>K18/K$19</f>
        <v>2.2562499295587915E-2</v>
      </c>
      <c r="L39" s="93">
        <f t="shared" si="20"/>
        <v>2.4723618270887607E-2</v>
      </c>
      <c r="M39" s="93">
        <f t="shared" si="20"/>
        <v>2.402663699200298E-2</v>
      </c>
      <c r="N39" s="93">
        <f t="shared" si="18"/>
        <v>2.4273367578174259E-2</v>
      </c>
      <c r="O39" s="93">
        <f t="shared" si="18"/>
        <v>2.4007775734012186E-2</v>
      </c>
      <c r="P39" s="93">
        <f t="shared" ref="P39" si="32">P18/P$19</f>
        <v>2.3368808606935607E-2</v>
      </c>
      <c r="Q39" s="93">
        <f>Q18/Q19</f>
        <v>2.4358335259507386E-6</v>
      </c>
      <c r="R39" s="139"/>
      <c r="S39" s="139"/>
    </row>
    <row r="40" spans="1:19" ht="15" x14ac:dyDescent="0.2">
      <c r="A40" s="192" t="s">
        <v>20</v>
      </c>
      <c r="B40" s="192"/>
      <c r="C40" s="13">
        <f t="shared" si="20"/>
        <v>1</v>
      </c>
      <c r="D40" s="13">
        <f t="shared" si="20"/>
        <v>1</v>
      </c>
      <c r="E40" s="13">
        <f t="shared" si="20"/>
        <v>1</v>
      </c>
      <c r="F40" s="13">
        <f t="shared" si="20"/>
        <v>1</v>
      </c>
      <c r="G40" s="13">
        <f t="shared" si="20"/>
        <v>1</v>
      </c>
      <c r="H40" s="13">
        <f t="shared" si="20"/>
        <v>1</v>
      </c>
      <c r="I40" s="13">
        <f t="shared" si="20"/>
        <v>1</v>
      </c>
      <c r="J40" s="13">
        <f t="shared" si="20"/>
        <v>1</v>
      </c>
      <c r="K40" s="13">
        <f t="shared" si="20"/>
        <v>1</v>
      </c>
      <c r="L40" s="13">
        <f t="shared" si="20"/>
        <v>1</v>
      </c>
      <c r="M40" s="13">
        <f t="shared" si="20"/>
        <v>1</v>
      </c>
      <c r="N40" s="13">
        <f t="shared" si="18"/>
        <v>1</v>
      </c>
      <c r="O40" s="13">
        <f t="shared" si="18"/>
        <v>1</v>
      </c>
      <c r="P40" s="13">
        <f t="shared" ref="P40" si="33">P19/P$19</f>
        <v>1</v>
      </c>
      <c r="Q40" s="13">
        <f>Q19/Q19</f>
        <v>1</v>
      </c>
      <c r="R40" s="142"/>
      <c r="S40" s="142"/>
    </row>
  </sheetData>
  <mergeCells count="17">
    <mergeCell ref="B3:B4"/>
    <mergeCell ref="A5:A10"/>
    <mergeCell ref="C3:Q3"/>
    <mergeCell ref="C24:Q24"/>
    <mergeCell ref="S3:AD3"/>
    <mergeCell ref="A3:A4"/>
    <mergeCell ref="A40:B40"/>
    <mergeCell ref="A11:A16"/>
    <mergeCell ref="A17:B17"/>
    <mergeCell ref="A18:B18"/>
    <mergeCell ref="A19:B19"/>
    <mergeCell ref="A39:B39"/>
    <mergeCell ref="A24:A25"/>
    <mergeCell ref="B24:B25"/>
    <mergeCell ref="A26:A31"/>
    <mergeCell ref="A32:A37"/>
    <mergeCell ref="A38:B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9"/>
  <sheetViews>
    <sheetView topLeftCell="I1" zoomScale="90" zoomScaleNormal="90" workbookViewId="0">
      <selection activeCell="Q39" sqref="Q39:Q65"/>
    </sheetView>
  </sheetViews>
  <sheetFormatPr defaultColWidth="8.7109375" defaultRowHeight="12.75" x14ac:dyDescent="0.2"/>
  <cols>
    <col min="1" max="1" width="13.85546875" style="8" customWidth="1"/>
    <col min="2" max="2" width="26.85546875" style="8" customWidth="1"/>
    <col min="3" max="15" width="8.7109375" style="8"/>
    <col min="16" max="25" width="9.140625" style="8" customWidth="1"/>
    <col min="26" max="26" width="10.140625" style="8" customWidth="1"/>
    <col min="27" max="27" width="10.28515625" style="8" customWidth="1"/>
    <col min="28" max="29" width="9.7109375" style="8" customWidth="1"/>
    <col min="30" max="30" width="10" style="8" bestFit="1" customWidth="1"/>
    <col min="31" max="16384" width="8.7109375" style="8"/>
  </cols>
  <sheetData>
    <row r="1" spans="1:30" ht="15.75" x14ac:dyDescent="0.25">
      <c r="A1" s="7" t="s">
        <v>32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30" x14ac:dyDescent="0.2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30" ht="14.1" customHeight="1" x14ac:dyDescent="0.2">
      <c r="A3" s="227" t="s">
        <v>2</v>
      </c>
      <c r="B3" s="227" t="s">
        <v>3</v>
      </c>
      <c r="C3" s="212" t="s">
        <v>4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146"/>
      <c r="S3" s="212" t="s">
        <v>7</v>
      </c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</row>
    <row r="4" spans="1:30" x14ac:dyDescent="0.2">
      <c r="A4" s="227"/>
      <c r="B4" s="227"/>
      <c r="C4" s="163">
        <v>2005</v>
      </c>
      <c r="D4" s="163">
        <v>2006</v>
      </c>
      <c r="E4" s="168">
        <v>2007</v>
      </c>
      <c r="F4" s="112">
        <v>2008</v>
      </c>
      <c r="G4" s="169">
        <v>2009</v>
      </c>
      <c r="H4" s="163">
        <v>2010</v>
      </c>
      <c r="I4" s="163">
        <v>2011</v>
      </c>
      <c r="J4" s="163">
        <v>2012</v>
      </c>
      <c r="K4" s="163">
        <v>2013</v>
      </c>
      <c r="L4" s="163">
        <v>2014</v>
      </c>
      <c r="M4" s="163">
        <v>2015</v>
      </c>
      <c r="N4" s="163">
        <v>2016</v>
      </c>
      <c r="O4" s="172">
        <v>2017</v>
      </c>
      <c r="P4" s="176">
        <v>2018</v>
      </c>
      <c r="Q4" s="155">
        <v>2019</v>
      </c>
      <c r="R4" s="147"/>
      <c r="S4" s="55" t="s">
        <v>42</v>
      </c>
      <c r="T4" s="55" t="s">
        <v>39</v>
      </c>
      <c r="U4" s="57" t="s">
        <v>37</v>
      </c>
      <c r="V4" s="58" t="s">
        <v>34</v>
      </c>
      <c r="W4" s="58" t="s">
        <v>35</v>
      </c>
      <c r="X4" s="58" t="s">
        <v>24</v>
      </c>
      <c r="Y4" s="58" t="s">
        <v>9</v>
      </c>
      <c r="Z4" s="58" t="s">
        <v>6</v>
      </c>
      <c r="AA4" s="58" t="s">
        <v>36</v>
      </c>
      <c r="AB4" s="59" t="s">
        <v>38</v>
      </c>
      <c r="AC4" s="60" t="s">
        <v>40</v>
      </c>
      <c r="AD4" s="60" t="s">
        <v>43</v>
      </c>
    </row>
    <row r="5" spans="1:30" ht="19.5" customHeight="1" x14ac:dyDescent="0.2">
      <c r="A5" s="214" t="s">
        <v>5</v>
      </c>
      <c r="B5" s="160" t="s">
        <v>16</v>
      </c>
      <c r="C5" s="178">
        <v>0.458276298394792</v>
      </c>
      <c r="D5" s="178">
        <v>0.42625504142745496</v>
      </c>
      <c r="E5" s="178">
        <v>0.4938305331387573</v>
      </c>
      <c r="F5" s="178">
        <v>0.50441010013854981</v>
      </c>
      <c r="G5" s="178">
        <v>0.60180389707861515</v>
      </c>
      <c r="H5" s="178">
        <v>0.56912819374689416</v>
      </c>
      <c r="I5" s="178">
        <v>0.37384780787551464</v>
      </c>
      <c r="J5" s="178">
        <v>0.67296444038939995</v>
      </c>
      <c r="K5" s="178">
        <v>0.4077956132512694</v>
      </c>
      <c r="L5" s="178">
        <v>0.35663006755106319</v>
      </c>
      <c r="M5" s="178">
        <v>0.37822555928442808</v>
      </c>
      <c r="N5" s="178">
        <v>0.33788601523687273</v>
      </c>
      <c r="O5" s="178">
        <v>0.39775448266558672</v>
      </c>
      <c r="P5" s="179">
        <v>0.40378376871094285</v>
      </c>
      <c r="Q5" s="180">
        <v>0.3809642064273307</v>
      </c>
      <c r="R5" s="148"/>
      <c r="S5" s="80">
        <f t="shared" ref="S5:S17" si="0">(Q5-P5)/P5</f>
        <v>-5.6514312986037873E-2</v>
      </c>
      <c r="T5" s="80">
        <f>(P5-O5)/O5</f>
        <v>1.5158310737192296E-2</v>
      </c>
      <c r="U5" s="81">
        <f t="shared" ref="U5:U17" si="1">(O5-N5)/N5</f>
        <v>0.17718539604766892</v>
      </c>
      <c r="V5" s="82">
        <f t="shared" ref="V5:V17" si="2">(N5-M5)/M5</f>
        <v>-0.10665472773409201</v>
      </c>
      <c r="W5" s="82">
        <f t="shared" ref="W5:W17" si="3">(N5-L5)/L5</f>
        <v>-5.2558810991186665E-2</v>
      </c>
      <c r="X5" s="82">
        <f t="shared" ref="X5:X17" si="4">(K5-C5)/C5</f>
        <v>-0.11015338414912947</v>
      </c>
      <c r="Y5" s="82">
        <f t="shared" ref="Y5:Y17" si="5">(L5-C5)/C5</f>
        <v>-0.22180119547915933</v>
      </c>
      <c r="Z5" s="82">
        <f t="shared" ref="Z5:Z17" si="6">(M5-C5)/C5</f>
        <v>-0.17467789495280092</v>
      </c>
      <c r="AA5" s="82">
        <f t="shared" ref="AA5:AA17" si="7">(N5-C5)/C5</f>
        <v>-0.2627023993595376</v>
      </c>
      <c r="AB5" s="83">
        <f t="shared" ref="AB5:AB17" si="8">(O5-C5)/C5</f>
        <v>-0.13206403198506125</v>
      </c>
      <c r="AC5" s="84">
        <f>(P5-C5)/C5</f>
        <v>-0.11890758888190502</v>
      </c>
      <c r="AD5" s="84">
        <f t="shared" ref="AD5:AD17" si="9">(Q5-C5)/C5</f>
        <v>-0.16870192117345578</v>
      </c>
    </row>
    <row r="6" spans="1:30" ht="24" x14ac:dyDescent="0.2">
      <c r="A6" s="215"/>
      <c r="B6" s="160" t="s">
        <v>17</v>
      </c>
      <c r="C6" s="181">
        <v>0.70153580000000004</v>
      </c>
      <c r="D6" s="178">
        <v>0.70200207070000009</v>
      </c>
      <c r="E6" s="178">
        <v>0.60198141999999999</v>
      </c>
      <c r="F6" s="178">
        <v>0.84982335714285717</v>
      </c>
      <c r="G6" s="178">
        <v>0.59505011904761906</v>
      </c>
      <c r="H6" s="178">
        <v>0.52450297619047614</v>
      </c>
      <c r="I6" s="178">
        <v>0.32928602380952376</v>
      </c>
      <c r="J6" s="181">
        <v>0.40097052399999999</v>
      </c>
      <c r="K6" s="178">
        <v>0.30411690476190478</v>
      </c>
      <c r="L6" s="178">
        <v>0.24085345238095238</v>
      </c>
      <c r="M6" s="178">
        <v>0.36202315714285715</v>
      </c>
      <c r="N6" s="178">
        <v>0.35312497380952373</v>
      </c>
      <c r="O6" s="178">
        <v>0.27840526666666665</v>
      </c>
      <c r="P6" s="179">
        <v>0.24852106428571427</v>
      </c>
      <c r="Q6" s="180">
        <v>0.16155548571428599</v>
      </c>
      <c r="R6" s="148"/>
      <c r="S6" s="80">
        <f t="shared" si="0"/>
        <v>-0.34993242452658901</v>
      </c>
      <c r="T6" s="80">
        <f t="shared" ref="T6:T17" si="10">(P6-O6)/O6</f>
        <v>-0.10734065033594568</v>
      </c>
      <c r="U6" s="81">
        <f t="shared" si="1"/>
        <v>-0.21159564654059565</v>
      </c>
      <c r="V6" s="82">
        <f t="shared" si="2"/>
        <v>-2.4579044621231585E-2</v>
      </c>
      <c r="W6" s="82">
        <f t="shared" si="3"/>
        <v>0.46614038669038493</v>
      </c>
      <c r="X6" s="82">
        <f t="shared" si="4"/>
        <v>-0.56649838146263565</v>
      </c>
      <c r="Y6" s="82">
        <f t="shared" si="5"/>
        <v>-0.65667689035833621</v>
      </c>
      <c r="Z6" s="82">
        <f t="shared" si="6"/>
        <v>-0.48395626118744456</v>
      </c>
      <c r="AA6" s="82">
        <f t="shared" si="7"/>
        <v>-0.49664012327022555</v>
      </c>
      <c r="AB6" s="83">
        <f t="shared" si="8"/>
        <v>-0.6031488818294567</v>
      </c>
      <c r="AC6" s="84">
        <f t="shared" ref="AC6:AC17" si="11">(P6-C6)/C6</f>
        <v>-0.64574713894043001</v>
      </c>
      <c r="AD6" s="84">
        <f t="shared" si="9"/>
        <v>-0.76971170150648616</v>
      </c>
    </row>
    <row r="7" spans="1:30" ht="26.65" customHeight="1" x14ac:dyDescent="0.2">
      <c r="A7" s="215"/>
      <c r="B7" s="160" t="s">
        <v>25</v>
      </c>
      <c r="C7" s="181">
        <v>0.2215635</v>
      </c>
      <c r="D7" s="181">
        <v>0.23734126</v>
      </c>
      <c r="E7" s="181">
        <v>0.23571065399999999</v>
      </c>
      <c r="F7" s="181">
        <v>0.19020977999999999</v>
      </c>
      <c r="G7" s="181">
        <v>0.15151459</v>
      </c>
      <c r="H7" s="181">
        <v>0.15375080999999999</v>
      </c>
      <c r="I7" s="181">
        <v>0.16652607999999999</v>
      </c>
      <c r="J7" s="181">
        <v>0.18127926999999999</v>
      </c>
      <c r="K7" s="181">
        <v>0.11579459</v>
      </c>
      <c r="L7" s="181">
        <v>0.11553503</v>
      </c>
      <c r="M7" s="181">
        <v>0.10306715</v>
      </c>
      <c r="N7" s="181">
        <v>0.11254843270000001</v>
      </c>
      <c r="O7" s="181">
        <v>0.114754784</v>
      </c>
      <c r="P7" s="182">
        <v>0.10360473000000001</v>
      </c>
      <c r="Q7" s="185">
        <v>0.1</v>
      </c>
      <c r="R7" s="148"/>
      <c r="S7" s="80">
        <f t="shared" si="0"/>
        <v>-3.4793102592902858E-2</v>
      </c>
      <c r="T7" s="80">
        <f t="shared" si="10"/>
        <v>-9.7164175743644748E-2</v>
      </c>
      <c r="U7" s="81">
        <f t="shared" si="1"/>
        <v>1.9603571965156226E-2</v>
      </c>
      <c r="V7" s="82">
        <f t="shared" si="2"/>
        <v>9.1991315370610421E-2</v>
      </c>
      <c r="W7" s="82">
        <f t="shared" si="3"/>
        <v>-2.5850145189731555E-2</v>
      </c>
      <c r="X7" s="82">
        <f t="shared" si="4"/>
        <v>-0.47737515430113714</v>
      </c>
      <c r="Y7" s="82">
        <f t="shared" si="5"/>
        <v>-0.47854664689806758</v>
      </c>
      <c r="Z7" s="82">
        <f t="shared" si="6"/>
        <v>-0.53481891195977682</v>
      </c>
      <c r="AA7" s="82">
        <f t="shared" si="7"/>
        <v>-0.4920262917854249</v>
      </c>
      <c r="AB7" s="83">
        <f t="shared" si="8"/>
        <v>-0.4820681926400332</v>
      </c>
      <c r="AC7" s="84">
        <f t="shared" si="11"/>
        <v>-0.53239260979358061</v>
      </c>
      <c r="AD7" s="84">
        <f t="shared" si="9"/>
        <v>-0.54866212169423212</v>
      </c>
    </row>
    <row r="8" spans="1:30" x14ac:dyDescent="0.2">
      <c r="A8" s="215"/>
      <c r="B8" s="161" t="s">
        <v>26</v>
      </c>
      <c r="C8" s="178">
        <v>4.9824372742054353</v>
      </c>
      <c r="D8" s="178">
        <v>5.2934987365345405</v>
      </c>
      <c r="E8" s="178">
        <v>5.1715372769619563</v>
      </c>
      <c r="F8" s="178">
        <v>5.3834789128866003</v>
      </c>
      <c r="G8" s="178">
        <v>5.4183640178305676</v>
      </c>
      <c r="H8" s="178">
        <v>5.5356179733000008</v>
      </c>
      <c r="I8" s="178">
        <v>5.4428221408000006</v>
      </c>
      <c r="J8" s="178">
        <v>5.4576794886000002</v>
      </c>
      <c r="K8" s="178">
        <v>3.6618705748849996</v>
      </c>
      <c r="L8" s="178">
        <v>3.3475679069550015</v>
      </c>
      <c r="M8" s="178">
        <v>3.1220710668233331</v>
      </c>
      <c r="N8" s="178">
        <v>3.1592377631666668</v>
      </c>
      <c r="O8" s="178">
        <v>3.2032118263400005</v>
      </c>
      <c r="P8" s="179">
        <v>3.2298720708966675</v>
      </c>
      <c r="Q8" s="180">
        <v>2.9867121916100006</v>
      </c>
      <c r="R8" s="148"/>
      <c r="S8" s="80">
        <f t="shared" si="0"/>
        <v>-7.52846781387108E-2</v>
      </c>
      <c r="T8" s="80">
        <f t="shared" si="10"/>
        <v>8.3229726917963837E-3</v>
      </c>
      <c r="U8" s="81">
        <f t="shared" si="1"/>
        <v>1.391920028496246E-2</v>
      </c>
      <c r="V8" s="82">
        <f t="shared" si="2"/>
        <v>1.1904500425466076E-2</v>
      </c>
      <c r="W8" s="82">
        <f t="shared" si="3"/>
        <v>-5.6258797139575469E-2</v>
      </c>
      <c r="X8" s="82">
        <f t="shared" si="4"/>
        <v>-0.26504432000722589</v>
      </c>
      <c r="Y8" s="82">
        <f t="shared" si="5"/>
        <v>-0.32812643236158984</v>
      </c>
      <c r="Z8" s="82">
        <f t="shared" si="6"/>
        <v>-0.37338477235095358</v>
      </c>
      <c r="AA8" s="82">
        <f t="shared" si="7"/>
        <v>-0.36592523110680197</v>
      </c>
      <c r="AB8" s="83">
        <f t="shared" si="8"/>
        <v>-0.35709941740293627</v>
      </c>
      <c r="AC8" s="84">
        <f t="shared" si="11"/>
        <v>-0.35174857341044091</v>
      </c>
      <c r="AD8" s="84">
        <f t="shared" si="9"/>
        <v>-0.40055197341419602</v>
      </c>
    </row>
    <row r="9" spans="1:30" ht="24.75" customHeight="1" x14ac:dyDescent="0.2">
      <c r="A9" s="215"/>
      <c r="B9" s="160" t="s">
        <v>27</v>
      </c>
      <c r="C9" s="181">
        <v>0.18354790000000001</v>
      </c>
      <c r="D9" s="181">
        <v>0.28827846000000001</v>
      </c>
      <c r="E9" s="181">
        <v>0.26916043000000001</v>
      </c>
      <c r="F9" s="181">
        <v>0.25351717000000001</v>
      </c>
      <c r="G9" s="181">
        <v>0.26819559999999998</v>
      </c>
      <c r="H9" s="181">
        <v>0.27599209000000002</v>
      </c>
      <c r="I9" s="181">
        <v>0.30548381000000002</v>
      </c>
      <c r="J9" s="181">
        <v>0.27072921</v>
      </c>
      <c r="K9" s="181">
        <v>0.21265803</v>
      </c>
      <c r="L9" s="181">
        <v>0.21193931999999999</v>
      </c>
      <c r="M9" s="181">
        <v>0.18045726500000001</v>
      </c>
      <c r="N9" s="181">
        <v>0.18315414999999999</v>
      </c>
      <c r="O9" s="181">
        <v>0.19105128299999999</v>
      </c>
      <c r="P9" s="182">
        <v>0.19134081999999999</v>
      </c>
      <c r="Q9" s="185">
        <v>0.18</v>
      </c>
      <c r="R9" s="148"/>
      <c r="S9" s="80">
        <f t="shared" si="0"/>
        <v>-5.9270259215989572E-2</v>
      </c>
      <c r="T9" s="80">
        <f t="shared" si="10"/>
        <v>1.5154936174912072E-3</v>
      </c>
      <c r="U9" s="81">
        <f t="shared" si="1"/>
        <v>4.3117412299967003E-2</v>
      </c>
      <c r="V9" s="82">
        <f t="shared" si="2"/>
        <v>1.4944729434971665E-2</v>
      </c>
      <c r="W9" s="82">
        <f t="shared" si="3"/>
        <v>-0.13581797846666679</v>
      </c>
      <c r="X9" s="82">
        <f t="shared" si="4"/>
        <v>0.15859691121500155</v>
      </c>
      <c r="Y9" s="82">
        <f t="shared" si="5"/>
        <v>0.15468125758998044</v>
      </c>
      <c r="Z9" s="82">
        <f t="shared" si="6"/>
        <v>-1.6838302154369558E-2</v>
      </c>
      <c r="AA9" s="82">
        <f t="shared" si="7"/>
        <v>-2.1452165892392448E-3</v>
      </c>
      <c r="AB9" s="83">
        <f t="shared" si="8"/>
        <v>4.08796995225768E-2</v>
      </c>
      <c r="AC9" s="84">
        <f t="shared" si="11"/>
        <v>4.2457146063779427E-2</v>
      </c>
      <c r="AD9" s="84">
        <f t="shared" si="9"/>
        <v>-1.9329559204981479E-2</v>
      </c>
    </row>
    <row r="10" spans="1:30" x14ac:dyDescent="0.2">
      <c r="A10" s="216"/>
      <c r="B10" s="162" t="s">
        <v>19</v>
      </c>
      <c r="C10" s="76">
        <f t="shared" ref="C10:O10" si="12">C5+C6+C7+C8+C9</f>
        <v>6.5473607726002268</v>
      </c>
      <c r="D10" s="76">
        <f t="shared" si="12"/>
        <v>6.9473755686619958</v>
      </c>
      <c r="E10" s="76">
        <f t="shared" si="12"/>
        <v>6.7722203141007142</v>
      </c>
      <c r="F10" s="76">
        <f t="shared" si="12"/>
        <v>7.1814393201680078</v>
      </c>
      <c r="G10" s="76">
        <f t="shared" si="12"/>
        <v>7.0349282239568023</v>
      </c>
      <c r="H10" s="76">
        <f t="shared" si="12"/>
        <v>7.058992043237371</v>
      </c>
      <c r="I10" s="76">
        <f t="shared" si="12"/>
        <v>6.6179658624850388</v>
      </c>
      <c r="J10" s="76">
        <f t="shared" si="12"/>
        <v>6.9836229329894</v>
      </c>
      <c r="K10" s="76">
        <f t="shared" si="12"/>
        <v>4.7022357128981742</v>
      </c>
      <c r="L10" s="76">
        <f t="shared" si="12"/>
        <v>4.2725257768870168</v>
      </c>
      <c r="M10" s="76">
        <f t="shared" si="12"/>
        <v>4.1458441982506189</v>
      </c>
      <c r="N10" s="76">
        <f t="shared" si="12"/>
        <v>4.1459513349130628</v>
      </c>
      <c r="O10" s="76">
        <f t="shared" si="12"/>
        <v>4.1851776426722536</v>
      </c>
      <c r="P10" s="75">
        <f t="shared" ref="P10" si="13">P5+P6+P7+P8+P9</f>
        <v>4.1771224538933245</v>
      </c>
      <c r="Q10" s="175">
        <f>SUM(Q5+Q6+Q7+Q8+Q9)</f>
        <v>3.8092318837516173</v>
      </c>
      <c r="R10" s="149"/>
      <c r="S10" s="61">
        <f t="shared" si="0"/>
        <v>-8.8072728104681614E-2</v>
      </c>
      <c r="T10" s="61">
        <f t="shared" si="10"/>
        <v>-1.9246945928407012E-3</v>
      </c>
      <c r="U10" s="62">
        <f t="shared" si="1"/>
        <v>9.4613526764933259E-3</v>
      </c>
      <c r="V10" s="63">
        <f t="shared" si="2"/>
        <v>2.5841941308139994E-5</v>
      </c>
      <c r="W10" s="63">
        <f t="shared" si="3"/>
        <v>-2.9625202651480977E-2</v>
      </c>
      <c r="X10" s="63">
        <f t="shared" si="4"/>
        <v>-0.28181203446488523</v>
      </c>
      <c r="Y10" s="63">
        <f t="shared" si="5"/>
        <v>-0.34744304991303837</v>
      </c>
      <c r="Z10" s="63">
        <f t="shared" si="6"/>
        <v>-0.36679154513672335</v>
      </c>
      <c r="AA10" s="63">
        <f t="shared" si="7"/>
        <v>-0.36677518180099694</v>
      </c>
      <c r="AB10" s="64">
        <f t="shared" si="8"/>
        <v>-0.36078401847250779</v>
      </c>
      <c r="AC10" s="65">
        <f t="shared" si="11"/>
        <v>-0.36201431401581113</v>
      </c>
      <c r="AD10" s="65">
        <f t="shared" si="9"/>
        <v>-0.41820345387217539</v>
      </c>
    </row>
    <row r="11" spans="1:30" ht="20.45" customHeight="1" x14ac:dyDescent="0.2">
      <c r="A11" s="217" t="s">
        <v>23</v>
      </c>
      <c r="B11" s="161" t="s">
        <v>8</v>
      </c>
      <c r="C11" s="181">
        <v>1.709334702</v>
      </c>
      <c r="D11" s="181">
        <v>1.7727796929999999</v>
      </c>
      <c r="E11" s="181">
        <v>2.0782744580000001</v>
      </c>
      <c r="F11" s="181">
        <v>2.0331969499999998</v>
      </c>
      <c r="G11" s="181">
        <v>1.6298812</v>
      </c>
      <c r="H11" s="181">
        <v>1.71354801</v>
      </c>
      <c r="I11" s="181">
        <v>1.6970533779999999</v>
      </c>
      <c r="J11" s="181">
        <v>1.68611738</v>
      </c>
      <c r="K11" s="181">
        <v>1.72611998</v>
      </c>
      <c r="L11" s="181">
        <v>1.8653639200000001</v>
      </c>
      <c r="M11" s="181">
        <v>1.882137441</v>
      </c>
      <c r="N11" s="181">
        <v>1.9028443500000001</v>
      </c>
      <c r="O11" s="181">
        <v>1.8775303889999999</v>
      </c>
      <c r="P11" s="182">
        <v>1.90174091</v>
      </c>
      <c r="Q11" s="185">
        <v>1.92</v>
      </c>
      <c r="R11" s="148"/>
      <c r="S11" s="80">
        <f t="shared" si="0"/>
        <v>9.6012500462010469E-3</v>
      </c>
      <c r="T11" s="80">
        <f t="shared" si="10"/>
        <v>1.2894875705790825E-2</v>
      </c>
      <c r="U11" s="81">
        <f t="shared" si="1"/>
        <v>-1.330322209486034E-2</v>
      </c>
      <c r="V11" s="82">
        <f t="shared" si="2"/>
        <v>1.1001804942044108E-2</v>
      </c>
      <c r="W11" s="82">
        <f t="shared" si="3"/>
        <v>2.0092824567980283E-2</v>
      </c>
      <c r="X11" s="82">
        <f t="shared" si="4"/>
        <v>9.8197725585050209E-3</v>
      </c>
      <c r="Y11" s="82">
        <f t="shared" si="5"/>
        <v>9.1280670671132269E-2</v>
      </c>
      <c r="Z11" s="82">
        <f t="shared" si="6"/>
        <v>0.10109356511501981</v>
      </c>
      <c r="AA11" s="82">
        <f t="shared" si="7"/>
        <v>0.1132075817413552</v>
      </c>
      <c r="AB11" s="83">
        <f t="shared" si="8"/>
        <v>9.8398334043767549E-2</v>
      </c>
      <c r="AC11" s="84">
        <f t="shared" si="11"/>
        <v>0.11256204403670965</v>
      </c>
      <c r="AD11" s="84">
        <f t="shared" si="9"/>
        <v>0.12324403041341864</v>
      </c>
    </row>
    <row r="12" spans="1:30" ht="20.45" customHeight="1" x14ac:dyDescent="0.2">
      <c r="A12" s="218"/>
      <c r="B12" s="161" t="s">
        <v>21</v>
      </c>
      <c r="C12" s="181">
        <v>0.14200997700000001</v>
      </c>
      <c r="D12" s="181">
        <v>0.136469852</v>
      </c>
      <c r="E12" s="181">
        <v>0.14038549</v>
      </c>
      <c r="F12" s="181">
        <v>0.1430516</v>
      </c>
      <c r="G12" s="181">
        <v>0.11074468</v>
      </c>
      <c r="H12" s="181">
        <v>0.11865639</v>
      </c>
      <c r="I12" s="181">
        <v>0.12152187</v>
      </c>
      <c r="J12" s="181">
        <v>0.113491166</v>
      </c>
      <c r="K12" s="178">
        <v>6.8595426971535221E-3</v>
      </c>
      <c r="L12" s="181">
        <v>0.10975669</v>
      </c>
      <c r="M12" s="181">
        <v>0.10132727</v>
      </c>
      <c r="N12" s="181">
        <v>9.9190909999999993E-2</v>
      </c>
      <c r="O12" s="181">
        <v>0.10699958</v>
      </c>
      <c r="P12" s="182">
        <v>0.118964975</v>
      </c>
      <c r="Q12" s="185">
        <v>0.09</v>
      </c>
      <c r="R12" s="148"/>
      <c r="S12" s="80">
        <f t="shared" si="0"/>
        <v>-0.24347481264968956</v>
      </c>
      <c r="T12" s="80">
        <f t="shared" si="10"/>
        <v>0.11182656044070458</v>
      </c>
      <c r="U12" s="81">
        <f t="shared" si="1"/>
        <v>7.872364514046705E-2</v>
      </c>
      <c r="V12" s="82">
        <f t="shared" si="2"/>
        <v>-2.1083761557969576E-2</v>
      </c>
      <c r="W12" s="82">
        <f t="shared" si="3"/>
        <v>-9.6265475935908881E-2</v>
      </c>
      <c r="X12" s="82">
        <f t="shared" si="4"/>
        <v>-0.95169675510085094</v>
      </c>
      <c r="Y12" s="82">
        <f t="shared" si="5"/>
        <v>-0.22711986637389572</v>
      </c>
      <c r="Z12" s="82">
        <f t="shared" si="6"/>
        <v>-0.28647780852749527</v>
      </c>
      <c r="AA12" s="82">
        <f t="shared" si="7"/>
        <v>-0.3015215402788215</v>
      </c>
      <c r="AB12" s="83">
        <f t="shared" si="8"/>
        <v>-0.24653476987747142</v>
      </c>
      <c r="AC12" s="84">
        <f t="shared" si="11"/>
        <v>-0.16227734478120512</v>
      </c>
      <c r="AD12" s="84">
        <f t="shared" si="9"/>
        <v>-0.36624171131300171</v>
      </c>
    </row>
    <row r="13" spans="1:30" s="10" customFormat="1" ht="22.15" customHeight="1" x14ac:dyDescent="0.2">
      <c r="A13" s="219"/>
      <c r="B13" s="162" t="s">
        <v>19</v>
      </c>
      <c r="C13" s="76">
        <f t="shared" ref="C13:O13" si="14">C11+C12</f>
        <v>1.8513446790000001</v>
      </c>
      <c r="D13" s="76">
        <f t="shared" si="14"/>
        <v>1.909249545</v>
      </c>
      <c r="E13" s="76">
        <f t="shared" si="14"/>
        <v>2.218659948</v>
      </c>
      <c r="F13" s="76">
        <f t="shared" si="14"/>
        <v>2.1762485499999999</v>
      </c>
      <c r="G13" s="76">
        <f t="shared" si="14"/>
        <v>1.7406258800000001</v>
      </c>
      <c r="H13" s="76">
        <f t="shared" si="14"/>
        <v>1.8322044</v>
      </c>
      <c r="I13" s="76">
        <f t="shared" si="14"/>
        <v>1.8185752479999999</v>
      </c>
      <c r="J13" s="76">
        <f t="shared" si="14"/>
        <v>1.799608546</v>
      </c>
      <c r="K13" s="76">
        <f t="shared" si="14"/>
        <v>1.7329795226971536</v>
      </c>
      <c r="L13" s="76">
        <f t="shared" si="14"/>
        <v>1.9751206100000001</v>
      </c>
      <c r="M13" s="76">
        <f t="shared" si="14"/>
        <v>1.9834647110000001</v>
      </c>
      <c r="N13" s="76">
        <f t="shared" si="14"/>
        <v>2.00203526</v>
      </c>
      <c r="O13" s="76">
        <f t="shared" si="14"/>
        <v>1.984529969</v>
      </c>
      <c r="P13" s="75">
        <f t="shared" ref="P13" si="15">P11+P12</f>
        <v>2.0207058849999999</v>
      </c>
      <c r="Q13" s="175">
        <f>SUM(Q11+Q12)</f>
        <v>2.0099999999999998</v>
      </c>
      <c r="R13" s="149"/>
      <c r="S13" s="61">
        <f t="shared" si="0"/>
        <v>-5.2980916616671E-3</v>
      </c>
      <c r="T13" s="61">
        <f t="shared" si="10"/>
        <v>1.8228959282599738E-2</v>
      </c>
      <c r="U13" s="62">
        <f t="shared" si="1"/>
        <v>-8.7437476001296695E-3</v>
      </c>
      <c r="V13" s="63">
        <f t="shared" si="2"/>
        <v>9.3626818248947804E-3</v>
      </c>
      <c r="W13" s="63">
        <f t="shared" si="3"/>
        <v>1.3626838717459349E-2</v>
      </c>
      <c r="X13" s="63">
        <f t="shared" si="4"/>
        <v>-6.393469441183755E-2</v>
      </c>
      <c r="Y13" s="63">
        <f t="shared" si="5"/>
        <v>6.6857313175662819E-2</v>
      </c>
      <c r="Z13" s="63">
        <f t="shared" si="6"/>
        <v>7.136436207619877E-2</v>
      </c>
      <c r="AA13" s="63">
        <f t="shared" si="7"/>
        <v>8.1395205716849592E-2</v>
      </c>
      <c r="AB13" s="66">
        <f t="shared" si="8"/>
        <v>7.1939758982071153E-2</v>
      </c>
      <c r="AC13" s="67">
        <f t="shared" si="11"/>
        <v>9.1480105201955111E-2</v>
      </c>
      <c r="AD13" s="67">
        <f t="shared" si="9"/>
        <v>8.5697343557709096E-2</v>
      </c>
    </row>
    <row r="14" spans="1:30" x14ac:dyDescent="0.2">
      <c r="A14" s="220" t="s">
        <v>28</v>
      </c>
      <c r="B14" s="221"/>
      <c r="C14" s="181">
        <v>3.5721762300000002</v>
      </c>
      <c r="D14" s="181">
        <v>1.9002205999999999</v>
      </c>
      <c r="E14" s="181">
        <v>2.9311281299999998</v>
      </c>
      <c r="F14" s="181">
        <v>2.9230759700000002</v>
      </c>
      <c r="G14" s="181">
        <v>2.0502098599999998</v>
      </c>
      <c r="H14" s="181">
        <v>2.3206714700000002</v>
      </c>
      <c r="I14" s="181">
        <v>2.5599230400000001</v>
      </c>
      <c r="J14" s="181">
        <v>2.4074178329999998</v>
      </c>
      <c r="K14" s="181">
        <v>2.659464737</v>
      </c>
      <c r="L14" s="181">
        <v>2.711333727</v>
      </c>
      <c r="M14" s="181">
        <v>1.1917746789999999</v>
      </c>
      <c r="N14" s="181">
        <v>2.6184849300000002</v>
      </c>
      <c r="O14" s="181">
        <v>3.3015653399999998</v>
      </c>
      <c r="P14" s="182">
        <v>3.8923075200000001</v>
      </c>
      <c r="Q14" s="185">
        <v>1.96</v>
      </c>
      <c r="R14" s="148"/>
      <c r="S14" s="80">
        <f t="shared" si="0"/>
        <v>-0.49644266545516941</v>
      </c>
      <c r="T14" s="80">
        <f t="shared" si="10"/>
        <v>0.17892790817824625</v>
      </c>
      <c r="U14" s="81">
        <f t="shared" si="1"/>
        <v>0.26086856646526491</v>
      </c>
      <c r="V14" s="82">
        <f t="shared" si="2"/>
        <v>1.1971308638618932</v>
      </c>
      <c r="W14" s="82">
        <f t="shared" si="3"/>
        <v>-3.4244695175438218E-2</v>
      </c>
      <c r="X14" s="82">
        <f t="shared" si="4"/>
        <v>-0.25550572934639348</v>
      </c>
      <c r="Y14" s="82">
        <f t="shared" si="5"/>
        <v>-0.24098545188516643</v>
      </c>
      <c r="Z14" s="82">
        <f t="shared" si="6"/>
        <v>-0.66637293283819876</v>
      </c>
      <c r="AA14" s="82">
        <f t="shared" si="7"/>
        <v>-0.26697767371908188</v>
      </c>
      <c r="AB14" s="83">
        <f t="shared" si="8"/>
        <v>-7.5755190275145073E-2</v>
      </c>
      <c r="AC14" s="86">
        <f t="shared" si="11"/>
        <v>8.9618000173524462E-2</v>
      </c>
      <c r="AD14" s="86">
        <f t="shared" si="9"/>
        <v>-0.45131486416055128</v>
      </c>
    </row>
    <row r="15" spans="1:30" x14ac:dyDescent="0.2">
      <c r="A15" s="221" t="s">
        <v>22</v>
      </c>
      <c r="B15" s="224"/>
      <c r="C15" s="181">
        <v>5.9883754700000003</v>
      </c>
      <c r="D15" s="181">
        <v>3.0074816599999998</v>
      </c>
      <c r="E15" s="181">
        <v>4.7911696800000003</v>
      </c>
      <c r="F15" s="181">
        <v>5.6277091979999998</v>
      </c>
      <c r="G15" s="181">
        <v>5.6623986400000001</v>
      </c>
      <c r="H15" s="181">
        <v>5.8122971100000003</v>
      </c>
      <c r="I15" s="181">
        <v>5.7723028100000002</v>
      </c>
      <c r="J15" s="181">
        <v>5.7756550000000004</v>
      </c>
      <c r="K15" s="181">
        <v>5.8275596350000001</v>
      </c>
      <c r="L15" s="181">
        <v>5.8876320949999998</v>
      </c>
      <c r="M15" s="181">
        <v>5.9398000900000003</v>
      </c>
      <c r="N15" s="181">
        <v>5.8646000999999996</v>
      </c>
      <c r="O15" s="181">
        <v>5.8081767900000001</v>
      </c>
      <c r="P15" s="182">
        <v>5.7860330500000003</v>
      </c>
      <c r="Q15" s="185">
        <v>5.7102839363504385</v>
      </c>
      <c r="R15" s="148"/>
      <c r="S15" s="80">
        <f t="shared" si="0"/>
        <v>-1.3091718107203314E-2</v>
      </c>
      <c r="T15" s="80">
        <f t="shared" si="10"/>
        <v>-3.8125113612459006E-3</v>
      </c>
      <c r="U15" s="81">
        <f t="shared" si="1"/>
        <v>-9.6209987105513924E-3</v>
      </c>
      <c r="V15" s="82">
        <f t="shared" si="2"/>
        <v>-1.2660357059255955E-2</v>
      </c>
      <c r="W15" s="82">
        <f t="shared" si="3"/>
        <v>-3.91192836582976E-3</v>
      </c>
      <c r="X15" s="82">
        <f t="shared" si="4"/>
        <v>-2.685466798226668E-2</v>
      </c>
      <c r="Y15" s="82">
        <f t="shared" si="5"/>
        <v>-1.6823156047027294E-2</v>
      </c>
      <c r="Z15" s="82">
        <f t="shared" si="6"/>
        <v>-8.1116122800496248E-3</v>
      </c>
      <c r="AA15" s="82">
        <f t="shared" si="7"/>
        <v>-2.0669273431513906E-2</v>
      </c>
      <c r="AB15" s="83">
        <f t="shared" si="8"/>
        <v>-3.0091413089032668E-2</v>
      </c>
      <c r="AC15" s="86">
        <f t="shared" si="11"/>
        <v>-3.3789200596000692E-2</v>
      </c>
      <c r="AD15" s="86">
        <f t="shared" si="9"/>
        <v>-4.6438560013933414E-2</v>
      </c>
    </row>
    <row r="16" spans="1:30" x14ac:dyDescent="0.2">
      <c r="A16" s="225" t="s">
        <v>18</v>
      </c>
      <c r="B16" s="226"/>
      <c r="C16" s="181">
        <v>0.49234640000000002</v>
      </c>
      <c r="D16" s="181">
        <v>0.50625222999999997</v>
      </c>
      <c r="E16" s="186">
        <v>0.45413576999999999</v>
      </c>
      <c r="F16" s="181">
        <v>0.40074799999999999</v>
      </c>
      <c r="G16" s="181">
        <v>0.45701903999999999</v>
      </c>
      <c r="H16" s="181">
        <v>0.4653929</v>
      </c>
      <c r="I16" s="181">
        <v>0.45207677899999998</v>
      </c>
      <c r="J16" s="181">
        <v>0.46406196999999999</v>
      </c>
      <c r="K16" s="181">
        <v>0.25858819</v>
      </c>
      <c r="L16" s="181">
        <v>0.47236876999999999</v>
      </c>
      <c r="M16" s="181">
        <v>0.24509185999999999</v>
      </c>
      <c r="N16" s="181">
        <v>0.42651992</v>
      </c>
      <c r="O16" s="181">
        <v>0.47408257999999998</v>
      </c>
      <c r="P16" s="182">
        <v>0.53056603999999996</v>
      </c>
      <c r="Q16" s="185">
        <v>0.23</v>
      </c>
      <c r="R16" s="148"/>
      <c r="S16" s="80">
        <f t="shared" si="0"/>
        <v>-0.56650071308747918</v>
      </c>
      <c r="T16" s="80">
        <f t="shared" si="10"/>
        <v>0.11914266075754142</v>
      </c>
      <c r="U16" s="81">
        <f t="shared" si="1"/>
        <v>0.11151333799368615</v>
      </c>
      <c r="V16" s="82">
        <f t="shared" si="2"/>
        <v>0.7402451472684568</v>
      </c>
      <c r="W16" s="82">
        <f t="shared" si="3"/>
        <v>-9.7061560610791436E-2</v>
      </c>
      <c r="X16" s="82">
        <f t="shared" si="4"/>
        <v>-0.47478403416781356</v>
      </c>
      <c r="Y16" s="82">
        <f t="shared" si="5"/>
        <v>-4.0576370620360021E-2</v>
      </c>
      <c r="Z16" s="82">
        <f t="shared" si="6"/>
        <v>-0.50219629919097619</v>
      </c>
      <c r="AA16" s="82">
        <f t="shared" si="7"/>
        <v>-0.13369952537481744</v>
      </c>
      <c r="AB16" s="83">
        <f t="shared" si="8"/>
        <v>-3.7095467743848726E-2</v>
      </c>
      <c r="AC16" s="86">
        <f t="shared" si="11"/>
        <v>7.7627540284644997E-2</v>
      </c>
      <c r="AD16" s="86">
        <f t="shared" si="9"/>
        <v>-0.53284922972931248</v>
      </c>
    </row>
    <row r="17" spans="1:30" ht="16.5" thickBot="1" x14ac:dyDescent="0.3">
      <c r="A17" s="213" t="s">
        <v>20</v>
      </c>
      <c r="B17" s="213"/>
      <c r="C17" s="30">
        <f t="shared" ref="C17:O17" si="16">C10+C13+C14+C15+C16</f>
        <v>18.451603551600225</v>
      </c>
      <c r="D17" s="30">
        <f t="shared" si="16"/>
        <v>14.270579603661995</v>
      </c>
      <c r="E17" s="30">
        <f t="shared" si="16"/>
        <v>17.167313842100715</v>
      </c>
      <c r="F17" s="30">
        <f t="shared" si="16"/>
        <v>18.309221038168005</v>
      </c>
      <c r="G17" s="30">
        <f t="shared" si="16"/>
        <v>16.945181643956801</v>
      </c>
      <c r="H17" s="30">
        <f t="shared" si="16"/>
        <v>17.489557923237374</v>
      </c>
      <c r="I17" s="30">
        <f t="shared" si="16"/>
        <v>17.220843739485037</v>
      </c>
      <c r="J17" s="30">
        <f t="shared" si="16"/>
        <v>17.4303662819894</v>
      </c>
      <c r="K17" s="30">
        <f t="shared" si="16"/>
        <v>15.180827797595327</v>
      </c>
      <c r="L17" s="30">
        <f t="shared" si="16"/>
        <v>15.318980978887016</v>
      </c>
      <c r="M17" s="30">
        <f t="shared" si="16"/>
        <v>13.505975538250619</v>
      </c>
      <c r="N17" s="30">
        <f t="shared" si="16"/>
        <v>15.057591544913063</v>
      </c>
      <c r="O17" s="30">
        <f t="shared" si="16"/>
        <v>15.753532321672251</v>
      </c>
      <c r="P17" s="56">
        <f t="shared" ref="P17" si="17">P10+P13+P14+P15+P16</f>
        <v>16.406734948893323</v>
      </c>
      <c r="Q17" s="30">
        <f>SUM(Q10+Q13+Q14+Q15+Q16)</f>
        <v>13.719515820102057</v>
      </c>
      <c r="R17" s="150"/>
      <c r="S17" s="170">
        <f t="shared" si="0"/>
        <v>-0.16378756267849176</v>
      </c>
      <c r="T17" s="68">
        <f t="shared" si="10"/>
        <v>4.1463883393469549E-2</v>
      </c>
      <c r="U17" s="69">
        <f t="shared" si="1"/>
        <v>4.6218598418171324E-2</v>
      </c>
      <c r="V17" s="70">
        <f t="shared" si="2"/>
        <v>0.11488366777120784</v>
      </c>
      <c r="W17" s="70">
        <f t="shared" si="3"/>
        <v>-1.7063108462253868E-2</v>
      </c>
      <c r="X17" s="70">
        <f t="shared" si="4"/>
        <v>-0.17726241217236852</v>
      </c>
      <c r="Y17" s="70">
        <f t="shared" si="5"/>
        <v>-0.16977508561533836</v>
      </c>
      <c r="Z17" s="70">
        <f t="shared" si="6"/>
        <v>-0.26803242328066901</v>
      </c>
      <c r="AA17" s="70">
        <f t="shared" si="7"/>
        <v>-0.18394130337754927</v>
      </c>
      <c r="AB17" s="71">
        <f t="shared" si="8"/>
        <v>-0.14622421419269993</v>
      </c>
      <c r="AC17" s="72">
        <f t="shared" si="11"/>
        <v>-0.11082335456581821</v>
      </c>
      <c r="AD17" s="72">
        <f t="shared" si="9"/>
        <v>-0.2564594301121203</v>
      </c>
    </row>
    <row r="18" spans="1:30" x14ac:dyDescent="0.2">
      <c r="A18" s="11"/>
      <c r="B18" s="12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4"/>
      <c r="Q18" s="74"/>
      <c r="R18" s="74"/>
      <c r="S18" s="74"/>
      <c r="T18" s="28"/>
      <c r="U18" s="28"/>
      <c r="V18" s="28"/>
      <c r="W18" s="29"/>
      <c r="X18" s="29"/>
    </row>
    <row r="19" spans="1:30" x14ac:dyDescent="0.2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1"/>
      <c r="N19" s="31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30" ht="15.75" x14ac:dyDescent="0.25">
      <c r="A20" s="7" t="s">
        <v>33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30" x14ac:dyDescent="0.2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30" ht="15" customHeight="1" x14ac:dyDescent="0.2">
      <c r="A22" s="227" t="s">
        <v>2</v>
      </c>
      <c r="B22" s="227" t="s">
        <v>3</v>
      </c>
      <c r="C22" s="212" t="s">
        <v>14</v>
      </c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146"/>
      <c r="S22" s="146"/>
      <c r="T22" s="29"/>
      <c r="U22" s="29"/>
      <c r="V22" s="29"/>
      <c r="W22" s="29"/>
      <c r="X22" s="29"/>
    </row>
    <row r="23" spans="1:30" x14ac:dyDescent="0.2">
      <c r="A23" s="227"/>
      <c r="B23" s="227"/>
      <c r="C23" s="154">
        <v>2005</v>
      </c>
      <c r="D23" s="154">
        <v>2006</v>
      </c>
      <c r="E23" s="154">
        <v>2007</v>
      </c>
      <c r="F23" s="154">
        <v>2008</v>
      </c>
      <c r="G23" s="154">
        <v>2009</v>
      </c>
      <c r="H23" s="154">
        <v>2010</v>
      </c>
      <c r="I23" s="154">
        <v>2011</v>
      </c>
      <c r="J23" s="154">
        <v>2012</v>
      </c>
      <c r="K23" s="154">
        <v>2013</v>
      </c>
      <c r="L23" s="154">
        <v>2014</v>
      </c>
      <c r="M23" s="154">
        <v>2015</v>
      </c>
      <c r="N23" s="154">
        <v>2016</v>
      </c>
      <c r="O23" s="154">
        <v>2017</v>
      </c>
      <c r="P23" s="154">
        <v>2018</v>
      </c>
      <c r="Q23" s="112">
        <v>2019</v>
      </c>
      <c r="R23" s="151"/>
      <c r="S23" s="151"/>
      <c r="T23" s="29"/>
      <c r="U23" s="29"/>
      <c r="V23" s="29"/>
      <c r="W23" s="29"/>
      <c r="X23" s="29"/>
    </row>
    <row r="24" spans="1:30" ht="14.25" customHeight="1" x14ac:dyDescent="0.2">
      <c r="A24" s="214" t="s">
        <v>5</v>
      </c>
      <c r="B24" s="79" t="s">
        <v>16</v>
      </c>
      <c r="C24" s="82">
        <f>C5/C$17</f>
        <v>2.4836665123072608E-2</v>
      </c>
      <c r="D24" s="82">
        <f t="shared" ref="D24:M24" si="18">D5/D$17</f>
        <v>2.9869497474235247E-2</v>
      </c>
      <c r="E24" s="82">
        <f t="shared" si="18"/>
        <v>2.8765742717867658E-2</v>
      </c>
      <c r="F24" s="82">
        <f t="shared" si="18"/>
        <v>2.7549511750775191E-2</v>
      </c>
      <c r="G24" s="82">
        <f t="shared" si="18"/>
        <v>3.5514750430145896E-2</v>
      </c>
      <c r="H24" s="82">
        <f t="shared" si="18"/>
        <v>3.2541027980514371E-2</v>
      </c>
      <c r="I24" s="82">
        <f t="shared" si="18"/>
        <v>2.1709029681184135E-2</v>
      </c>
      <c r="J24" s="82">
        <f t="shared" si="18"/>
        <v>3.8608737734029522E-2</v>
      </c>
      <c r="K24" s="82">
        <f t="shared" si="18"/>
        <v>2.6862541271686451E-2</v>
      </c>
      <c r="L24" s="82">
        <f t="shared" si="18"/>
        <v>2.3280273540555944E-2</v>
      </c>
      <c r="M24" s="82">
        <f t="shared" si="18"/>
        <v>2.8004312477336112E-2</v>
      </c>
      <c r="N24" s="82">
        <f t="shared" ref="N24:O36" si="19">N5/N$17</f>
        <v>2.2439579014282764E-2</v>
      </c>
      <c r="O24" s="82">
        <f t="shared" si="19"/>
        <v>2.5248590255430709E-2</v>
      </c>
      <c r="P24" s="82">
        <f t="shared" ref="P24" si="20">P5/P$17</f>
        <v>2.4610854625781536E-2</v>
      </c>
      <c r="Q24" s="82">
        <f>Q5/Q17</f>
        <v>2.7768050376029727E-2</v>
      </c>
      <c r="R24" s="152"/>
      <c r="S24" s="152"/>
      <c r="T24" s="29"/>
      <c r="U24" s="29"/>
      <c r="V24" s="29"/>
      <c r="W24" s="29"/>
      <c r="X24" s="29"/>
    </row>
    <row r="25" spans="1:30" ht="24" x14ac:dyDescent="0.2">
      <c r="A25" s="215"/>
      <c r="B25" s="79" t="s">
        <v>17</v>
      </c>
      <c r="C25" s="82">
        <f t="shared" ref="C25:M36" si="21">C6/C$17</f>
        <v>3.8020316122560467E-2</v>
      </c>
      <c r="D25" s="82">
        <f t="shared" si="21"/>
        <v>4.9192260594647347E-2</v>
      </c>
      <c r="E25" s="82">
        <f t="shared" si="21"/>
        <v>3.5065556879592598E-2</v>
      </c>
      <c r="F25" s="82">
        <f t="shared" si="21"/>
        <v>4.6415047115947065E-2</v>
      </c>
      <c r="G25" s="82">
        <f t="shared" si="21"/>
        <v>3.5116184149010472E-2</v>
      </c>
      <c r="H25" s="82">
        <f t="shared" si="21"/>
        <v>2.9989493073098152E-2</v>
      </c>
      <c r="I25" s="82">
        <f t="shared" si="21"/>
        <v>1.9121364132380806E-2</v>
      </c>
      <c r="J25" s="82">
        <f t="shared" si="21"/>
        <v>2.3004136431390904E-2</v>
      </c>
      <c r="K25" s="82">
        <f t="shared" si="21"/>
        <v>2.0032959257338886E-2</v>
      </c>
      <c r="L25" s="82">
        <f t="shared" si="21"/>
        <v>1.572255052166344E-2</v>
      </c>
      <c r="M25" s="82">
        <f t="shared" si="21"/>
        <v>2.6804665543600469E-2</v>
      </c>
      <c r="N25" s="82">
        <f t="shared" si="19"/>
        <v>2.3451623903878616E-2</v>
      </c>
      <c r="O25" s="82">
        <f t="shared" si="19"/>
        <v>1.7672561364771661E-2</v>
      </c>
      <c r="P25" s="82">
        <f t="shared" ref="P25" si="22">P6/P$17</f>
        <v>1.5147502843183169E-2</v>
      </c>
      <c r="Q25" s="82">
        <f>Q6/Q17</f>
        <v>1.1775596736261806E-2</v>
      </c>
      <c r="R25" s="152"/>
      <c r="S25" s="152"/>
      <c r="T25" s="29"/>
      <c r="U25" s="29"/>
      <c r="V25" s="29"/>
      <c r="W25" s="29"/>
      <c r="X25" s="29"/>
    </row>
    <row r="26" spans="1:30" ht="26.25" customHeight="1" x14ac:dyDescent="0.2">
      <c r="A26" s="215"/>
      <c r="B26" s="79" t="s">
        <v>25</v>
      </c>
      <c r="C26" s="82">
        <f t="shared" si="21"/>
        <v>1.2007818148725875E-2</v>
      </c>
      <c r="D26" s="82">
        <f t="shared" si="21"/>
        <v>1.6631508081080007E-2</v>
      </c>
      <c r="E26" s="82">
        <f t="shared" si="21"/>
        <v>1.3730200086512588E-2</v>
      </c>
      <c r="F26" s="82">
        <f t="shared" si="21"/>
        <v>1.0388742350288001E-2</v>
      </c>
      <c r="G26" s="82">
        <f t="shared" si="21"/>
        <v>8.9414556411105215E-3</v>
      </c>
      <c r="H26" s="82">
        <f t="shared" si="21"/>
        <v>8.7910060777305343E-3</v>
      </c>
      <c r="I26" s="82">
        <f t="shared" si="21"/>
        <v>9.6700302563095964E-3</v>
      </c>
      <c r="J26" s="82">
        <f t="shared" si="21"/>
        <v>1.0400198542431882E-2</v>
      </c>
      <c r="K26" s="82">
        <f t="shared" si="21"/>
        <v>7.6276861541333136E-3</v>
      </c>
      <c r="L26" s="82">
        <f t="shared" si="21"/>
        <v>7.5419527029397795E-3</v>
      </c>
      <c r="M26" s="82">
        <f t="shared" si="21"/>
        <v>7.631225875398699E-3</v>
      </c>
      <c r="N26" s="82">
        <f t="shared" si="19"/>
        <v>7.4745308613463138E-3</v>
      </c>
      <c r="O26" s="82">
        <f t="shared" si="19"/>
        <v>7.2843843308799377E-3</v>
      </c>
      <c r="P26" s="82">
        <f t="shared" ref="P26" si="23">P7/P$17</f>
        <v>6.3147683145200325E-3</v>
      </c>
      <c r="Q26" s="82">
        <f>Q7/Q17</f>
        <v>7.2888869630135479E-3</v>
      </c>
      <c r="R26" s="152"/>
      <c r="S26" s="152"/>
      <c r="T26" s="29"/>
      <c r="U26" s="29"/>
      <c r="V26" s="29"/>
      <c r="W26" s="29"/>
      <c r="X26" s="29"/>
    </row>
    <row r="27" spans="1:30" x14ac:dyDescent="0.2">
      <c r="A27" s="215"/>
      <c r="B27" s="85" t="s">
        <v>26</v>
      </c>
      <c r="C27" s="82">
        <f t="shared" si="21"/>
        <v>0.27002733178566102</v>
      </c>
      <c r="D27" s="82">
        <f t="shared" si="21"/>
        <v>0.37093789345291678</v>
      </c>
      <c r="E27" s="82">
        <f t="shared" si="21"/>
        <v>0.30124324192637525</v>
      </c>
      <c r="F27" s="82">
        <f t="shared" si="21"/>
        <v>0.29403101866890041</v>
      </c>
      <c r="G27" s="82">
        <f t="shared" si="21"/>
        <v>0.31975839100921832</v>
      </c>
      <c r="H27" s="82">
        <f t="shared" si="21"/>
        <v>0.31650988536108976</v>
      </c>
      <c r="I27" s="82">
        <f t="shared" si="21"/>
        <v>0.31606013172980335</v>
      </c>
      <c r="J27" s="82">
        <f t="shared" si="21"/>
        <v>0.31311329895800061</v>
      </c>
      <c r="K27" s="82">
        <f t="shared" si="21"/>
        <v>0.24121679158135545</v>
      </c>
      <c r="L27" s="82">
        <f t="shared" si="21"/>
        <v>0.21852418979883187</v>
      </c>
      <c r="M27" s="82">
        <f t="shared" si="21"/>
        <v>0.23116220357287304</v>
      </c>
      <c r="N27" s="82">
        <f t="shared" si="19"/>
        <v>0.20981029759928363</v>
      </c>
      <c r="O27" s="82">
        <f t="shared" si="19"/>
        <v>0.2033329262881137</v>
      </c>
      <c r="P27" s="82">
        <f t="shared" ref="P27" si="24">P8/P$17</f>
        <v>0.19686257387333064</v>
      </c>
      <c r="Q27" s="82">
        <f>Q8/Q17</f>
        <v>0.21769807555699752</v>
      </c>
      <c r="R27" s="152"/>
      <c r="S27" s="152"/>
      <c r="T27" s="29"/>
      <c r="U27" s="29"/>
      <c r="V27" s="29"/>
      <c r="W27" s="29"/>
      <c r="X27" s="29"/>
    </row>
    <row r="28" spans="1:30" ht="25.5" customHeight="1" x14ac:dyDescent="0.2">
      <c r="A28" s="215"/>
      <c r="B28" s="79" t="s">
        <v>27</v>
      </c>
      <c r="C28" s="82">
        <f t="shared" si="21"/>
        <v>9.947531090547506E-3</v>
      </c>
      <c r="D28" s="82">
        <f t="shared" si="21"/>
        <v>2.0200893587112918E-2</v>
      </c>
      <c r="E28" s="82">
        <f t="shared" si="21"/>
        <v>1.5678657271350007E-2</v>
      </c>
      <c r="F28" s="82">
        <f t="shared" si="21"/>
        <v>1.3846420307642241E-2</v>
      </c>
      <c r="G28" s="82">
        <f t="shared" si="21"/>
        <v>1.5827248455353514E-2</v>
      </c>
      <c r="H28" s="82">
        <f t="shared" si="21"/>
        <v>1.5780392575463851E-2</v>
      </c>
      <c r="I28" s="82">
        <f t="shared" si="21"/>
        <v>1.7739189474181655E-2</v>
      </c>
      <c r="J28" s="82">
        <f t="shared" si="21"/>
        <v>1.5532043654168153E-2</v>
      </c>
      <c r="K28" s="82">
        <f t="shared" si="21"/>
        <v>1.4008328981485808E-2</v>
      </c>
      <c r="L28" s="82">
        <f t="shared" si="21"/>
        <v>1.3835079519460192E-2</v>
      </c>
      <c r="M28" s="82">
        <f t="shared" si="21"/>
        <v>1.3361290673814889E-2</v>
      </c>
      <c r="N28" s="82">
        <f t="shared" si="19"/>
        <v>1.2163575393428395E-2</v>
      </c>
      <c r="O28" s="82">
        <f t="shared" si="19"/>
        <v>1.2127520298236182E-2</v>
      </c>
      <c r="P28" s="82">
        <f t="shared" ref="P28" si="25">P9/P$17</f>
        <v>1.1662333827908059E-2</v>
      </c>
      <c r="Q28" s="82">
        <f>Q9/Q17</f>
        <v>1.3119996533424385E-2</v>
      </c>
      <c r="R28" s="152"/>
      <c r="S28" s="152"/>
      <c r="T28" s="29"/>
      <c r="U28" s="29"/>
      <c r="V28" s="29"/>
      <c r="W28" s="29"/>
      <c r="X28" s="29"/>
    </row>
    <row r="29" spans="1:30" x14ac:dyDescent="0.2">
      <c r="A29" s="216"/>
      <c r="B29" s="9" t="s">
        <v>19</v>
      </c>
      <c r="C29" s="87">
        <f t="shared" si="21"/>
        <v>0.35483966227056746</v>
      </c>
      <c r="D29" s="87">
        <f t="shared" si="21"/>
        <v>0.48683205318999234</v>
      </c>
      <c r="E29" s="87">
        <f t="shared" si="21"/>
        <v>0.39448339888169814</v>
      </c>
      <c r="F29" s="87">
        <f t="shared" si="21"/>
        <v>0.39223074019355292</v>
      </c>
      <c r="G29" s="87">
        <f t="shared" si="21"/>
        <v>0.41515802968483878</v>
      </c>
      <c r="H29" s="87">
        <f t="shared" si="21"/>
        <v>0.40361180506789668</v>
      </c>
      <c r="I29" s="87">
        <f t="shared" si="21"/>
        <v>0.38429974527385957</v>
      </c>
      <c r="J29" s="87">
        <f t="shared" si="21"/>
        <v>0.40065841532002106</v>
      </c>
      <c r="K29" s="87">
        <f t="shared" si="21"/>
        <v>0.30974830724599994</v>
      </c>
      <c r="L29" s="87">
        <f t="shared" si="21"/>
        <v>0.27890404608345121</v>
      </c>
      <c r="M29" s="87">
        <f t="shared" si="21"/>
        <v>0.30696369814302327</v>
      </c>
      <c r="N29" s="87">
        <f t="shared" si="19"/>
        <v>0.27533960677221969</v>
      </c>
      <c r="O29" s="87">
        <f t="shared" si="19"/>
        <v>0.26566598253743218</v>
      </c>
      <c r="P29" s="87">
        <f t="shared" ref="P29" si="26">P10/P$17</f>
        <v>0.25459803348472343</v>
      </c>
      <c r="Q29" s="87">
        <f>Q10/Q17</f>
        <v>0.27765060616572701</v>
      </c>
      <c r="R29" s="153"/>
      <c r="S29" s="153"/>
      <c r="T29" s="29"/>
      <c r="U29" s="29"/>
      <c r="V29" s="29"/>
      <c r="W29" s="29"/>
      <c r="X29" s="29"/>
    </row>
    <row r="30" spans="1:30" x14ac:dyDescent="0.2">
      <c r="A30" s="217" t="s">
        <v>23</v>
      </c>
      <c r="B30" s="85" t="s">
        <v>8</v>
      </c>
      <c r="C30" s="82">
        <f t="shared" si="21"/>
        <v>9.2638815765785143E-2</v>
      </c>
      <c r="D30" s="82">
        <f t="shared" si="21"/>
        <v>0.12422618717918678</v>
      </c>
      <c r="E30" s="82">
        <f t="shared" si="21"/>
        <v>0.12105996762890703</v>
      </c>
      <c r="F30" s="82">
        <f t="shared" si="21"/>
        <v>0.11104770354574509</v>
      </c>
      <c r="G30" s="82">
        <f t="shared" si="21"/>
        <v>9.6185525434085178E-2</v>
      </c>
      <c r="H30" s="82">
        <f t="shared" si="21"/>
        <v>9.7975490147941754E-2</v>
      </c>
      <c r="I30" s="82">
        <f t="shared" si="21"/>
        <v>9.8546470990204083E-2</v>
      </c>
      <c r="J30" s="82">
        <f t="shared" si="21"/>
        <v>9.673447779133855E-2</v>
      </c>
      <c r="K30" s="82">
        <f t="shared" si="21"/>
        <v>0.11370394309284114</v>
      </c>
      <c r="L30" s="82">
        <f t="shared" si="21"/>
        <v>0.12176814649557233</v>
      </c>
      <c r="M30" s="82">
        <f t="shared" si="21"/>
        <v>0.1393559047748569</v>
      </c>
      <c r="N30" s="82">
        <f t="shared" si="19"/>
        <v>0.12637109622241294</v>
      </c>
      <c r="O30" s="82">
        <f t="shared" si="19"/>
        <v>0.11918154929717364</v>
      </c>
      <c r="P30" s="82">
        <f t="shared" ref="P30" si="27">P11/P$17</f>
        <v>0.11591221019440417</v>
      </c>
      <c r="Q30" s="82">
        <f>Q11/Q17</f>
        <v>0.1399466296898601</v>
      </c>
      <c r="R30" s="152"/>
      <c r="S30" s="152"/>
      <c r="T30" s="29"/>
      <c r="U30" s="29"/>
      <c r="V30" s="29"/>
      <c r="W30" s="29"/>
      <c r="X30" s="29"/>
    </row>
    <row r="31" spans="1:30" x14ac:dyDescent="0.2">
      <c r="A31" s="218"/>
      <c r="B31" s="85" t="s">
        <v>21</v>
      </c>
      <c r="C31" s="82">
        <f t="shared" si="21"/>
        <v>7.696348807997455E-3</v>
      </c>
      <c r="D31" s="82">
        <f t="shared" si="21"/>
        <v>9.5630209697285373E-3</v>
      </c>
      <c r="E31" s="82">
        <f t="shared" si="21"/>
        <v>8.1774872464742826E-3</v>
      </c>
      <c r="F31" s="82">
        <f t="shared" si="21"/>
        <v>7.8130904478016794E-3</v>
      </c>
      <c r="G31" s="82">
        <f t="shared" si="21"/>
        <v>6.5354672689209642E-3</v>
      </c>
      <c r="H31" s="82">
        <f t="shared" si="21"/>
        <v>6.7844133351334197E-3</v>
      </c>
      <c r="I31" s="82">
        <f t="shared" si="21"/>
        <v>7.0566734033691387E-3</v>
      </c>
      <c r="J31" s="82">
        <f t="shared" si="21"/>
        <v>6.5111176761253227E-3</v>
      </c>
      <c r="K31" s="82">
        <f t="shared" si="21"/>
        <v>4.5185564243341769E-4</v>
      </c>
      <c r="L31" s="82">
        <f t="shared" si="21"/>
        <v>7.1647513729058932E-3</v>
      </c>
      <c r="M31" s="82">
        <f t="shared" si="21"/>
        <v>7.5024028966310836E-3</v>
      </c>
      <c r="N31" s="82">
        <f t="shared" si="19"/>
        <v>6.5874352949565739E-3</v>
      </c>
      <c r="O31" s="82">
        <f t="shared" si="19"/>
        <v>6.7921008327002244E-3</v>
      </c>
      <c r="P31" s="82">
        <f t="shared" ref="P31" si="28">P12/P$17</f>
        <v>7.2509841458750753E-3</v>
      </c>
      <c r="Q31" s="82">
        <f>Q12/Q17</f>
        <v>6.5599982667121923E-3</v>
      </c>
      <c r="R31" s="152"/>
      <c r="S31" s="152"/>
      <c r="T31" s="29"/>
      <c r="U31" s="29"/>
      <c r="V31" s="29"/>
      <c r="W31" s="29"/>
      <c r="X31" s="29"/>
    </row>
    <row r="32" spans="1:30" x14ac:dyDescent="0.2">
      <c r="A32" s="219"/>
      <c r="B32" s="9" t="s">
        <v>19</v>
      </c>
      <c r="C32" s="87">
        <f t="shared" si="21"/>
        <v>0.1003351645737826</v>
      </c>
      <c r="D32" s="87">
        <f t="shared" si="21"/>
        <v>0.13378920814891532</v>
      </c>
      <c r="E32" s="87">
        <f t="shared" si="21"/>
        <v>0.1292374548753813</v>
      </c>
      <c r="F32" s="87">
        <f t="shared" si="21"/>
        <v>0.11886079399354678</v>
      </c>
      <c r="G32" s="87">
        <f t="shared" si="21"/>
        <v>0.10272099270300614</v>
      </c>
      <c r="H32" s="87">
        <f t="shared" si="21"/>
        <v>0.10475990348307518</v>
      </c>
      <c r="I32" s="87">
        <f t="shared" si="21"/>
        <v>0.10560314439357323</v>
      </c>
      <c r="J32" s="87">
        <f t="shared" si="21"/>
        <v>0.10324559546746388</v>
      </c>
      <c r="K32" s="87">
        <f t="shared" si="21"/>
        <v>0.11415579873527457</v>
      </c>
      <c r="L32" s="87">
        <f t="shared" si="21"/>
        <v>0.12893289786847822</v>
      </c>
      <c r="M32" s="87">
        <f t="shared" si="21"/>
        <v>0.146858307671488</v>
      </c>
      <c r="N32" s="87">
        <f t="shared" si="19"/>
        <v>0.1329585315173695</v>
      </c>
      <c r="O32" s="87">
        <f t="shared" si="19"/>
        <v>0.12597365012987388</v>
      </c>
      <c r="P32" s="87">
        <f t="shared" ref="P32" si="29">P13/P$17</f>
        <v>0.12316319434027925</v>
      </c>
      <c r="Q32" s="87">
        <f>Q13/Q17</f>
        <v>0.14650662795657229</v>
      </c>
      <c r="R32" s="153"/>
      <c r="S32" s="153"/>
      <c r="T32" s="29"/>
      <c r="U32" s="29"/>
      <c r="V32" s="29"/>
      <c r="W32" s="29"/>
      <c r="X32" s="29"/>
    </row>
    <row r="33" spans="1:24" x14ac:dyDescent="0.2">
      <c r="A33" s="220" t="s">
        <v>28</v>
      </c>
      <c r="B33" s="220"/>
      <c r="C33" s="87">
        <f t="shared" si="21"/>
        <v>0.19359706163262982</v>
      </c>
      <c r="D33" s="87">
        <f t="shared" si="21"/>
        <v>0.13315651170274692</v>
      </c>
      <c r="E33" s="87">
        <f t="shared" si="21"/>
        <v>0.17073889118353336</v>
      </c>
      <c r="F33" s="87">
        <f t="shared" si="21"/>
        <v>0.1596504823392792</v>
      </c>
      <c r="G33" s="87">
        <f t="shared" si="21"/>
        <v>0.12099072781147618</v>
      </c>
      <c r="H33" s="87">
        <f t="shared" si="21"/>
        <v>0.13268897248206926</v>
      </c>
      <c r="I33" s="87">
        <f t="shared" si="21"/>
        <v>0.14865259093725164</v>
      </c>
      <c r="J33" s="87">
        <f t="shared" si="21"/>
        <v>0.13811630771566502</v>
      </c>
      <c r="K33" s="87">
        <f t="shared" si="21"/>
        <v>0.17518575221710006</v>
      </c>
      <c r="L33" s="87">
        <f t="shared" si="21"/>
        <v>0.17699178102883115</v>
      </c>
      <c r="M33" s="87">
        <f t="shared" si="21"/>
        <v>8.8240547720876902E-2</v>
      </c>
      <c r="N33" s="87">
        <f t="shared" si="19"/>
        <v>0.17389799173325354</v>
      </c>
      <c r="O33" s="87">
        <f t="shared" si="19"/>
        <v>0.20957619361709828</v>
      </c>
      <c r="P33" s="87">
        <f t="shared" ref="P33" si="30">P14/P$17</f>
        <v>0.23723839826293691</v>
      </c>
      <c r="Q33" s="87">
        <f>Q14/Q17</f>
        <v>0.14286218447506552</v>
      </c>
      <c r="R33" s="153"/>
      <c r="S33" s="153"/>
      <c r="T33" s="29"/>
      <c r="U33" s="29"/>
      <c r="V33" s="29"/>
      <c r="W33" s="29"/>
      <c r="X33" s="29"/>
    </row>
    <row r="34" spans="1:24" x14ac:dyDescent="0.2">
      <c r="A34" s="221" t="s">
        <v>22</v>
      </c>
      <c r="B34" s="222"/>
      <c r="C34" s="87">
        <f t="shared" si="21"/>
        <v>0.32454498890860112</v>
      </c>
      <c r="D34" s="87">
        <f t="shared" si="21"/>
        <v>0.21074698740535006</v>
      </c>
      <c r="E34" s="87">
        <f t="shared" si="21"/>
        <v>0.27908674147089041</v>
      </c>
      <c r="F34" s="87">
        <f t="shared" si="21"/>
        <v>0.30737021450930613</v>
      </c>
      <c r="G34" s="87">
        <f t="shared" si="21"/>
        <v>0.33415980772442144</v>
      </c>
      <c r="H34" s="87">
        <f t="shared" si="21"/>
        <v>0.33232956118790941</v>
      </c>
      <c r="I34" s="87">
        <f t="shared" si="21"/>
        <v>0.33519279875729319</v>
      </c>
      <c r="J34" s="87">
        <f t="shared" si="21"/>
        <v>0.33135591682705595</v>
      </c>
      <c r="K34" s="87">
        <f t="shared" si="21"/>
        <v>0.38387627556931359</v>
      </c>
      <c r="L34" s="87">
        <f t="shared" si="21"/>
        <v>0.38433575334511316</v>
      </c>
      <c r="M34" s="87">
        <f t="shared" si="21"/>
        <v>0.43979052628799309</v>
      </c>
      <c r="N34" s="87">
        <f t="shared" si="19"/>
        <v>0.38947796415564545</v>
      </c>
      <c r="O34" s="87">
        <f t="shared" si="19"/>
        <v>0.36869044169920218</v>
      </c>
      <c r="P34" s="87">
        <f t="shared" ref="P34" si="31">P15/P$17</f>
        <v>0.35266206640281483</v>
      </c>
      <c r="Q34" s="87">
        <f>Q15/Q17</f>
        <v>0.41621614138770391</v>
      </c>
      <c r="R34" s="153"/>
      <c r="S34" s="153"/>
      <c r="T34" s="29"/>
      <c r="U34" s="29"/>
      <c r="V34" s="29"/>
      <c r="W34" s="29"/>
      <c r="X34" s="29"/>
    </row>
    <row r="35" spans="1:24" x14ac:dyDescent="0.2">
      <c r="A35" s="223" t="s">
        <v>18</v>
      </c>
      <c r="B35" s="223"/>
      <c r="C35" s="82">
        <f t="shared" si="21"/>
        <v>2.6683122614419113E-2</v>
      </c>
      <c r="D35" s="82">
        <f t="shared" si="21"/>
        <v>3.547523955299544E-2</v>
      </c>
      <c r="E35" s="82">
        <f t="shared" si="21"/>
        <v>2.6453513588496774E-2</v>
      </c>
      <c r="F35" s="82">
        <f t="shared" si="21"/>
        <v>2.1887768964315168E-2</v>
      </c>
      <c r="G35" s="82">
        <f t="shared" si="21"/>
        <v>2.6970442076257574E-2</v>
      </c>
      <c r="H35" s="82">
        <f t="shared" si="21"/>
        <v>2.6609757779049354E-2</v>
      </c>
      <c r="I35" s="82">
        <f t="shared" si="21"/>
        <v>2.6251720638022506E-2</v>
      </c>
      <c r="J35" s="82">
        <f t="shared" si="21"/>
        <v>2.6623764669794114E-2</v>
      </c>
      <c r="K35" s="82">
        <f t="shared" si="21"/>
        <v>1.7033866232311842E-2</v>
      </c>
      <c r="L35" s="82">
        <f t="shared" si="21"/>
        <v>3.083552167412636E-2</v>
      </c>
      <c r="M35" s="82">
        <f t="shared" si="21"/>
        <v>1.8146920176618793E-2</v>
      </c>
      <c r="N35" s="82">
        <f t="shared" si="19"/>
        <v>2.8325905821511815E-2</v>
      </c>
      <c r="O35" s="82">
        <f t="shared" si="19"/>
        <v>3.0093732016393621E-2</v>
      </c>
      <c r="P35" s="82">
        <f t="shared" ref="P35" si="32">P16/P$17</f>
        <v>3.2338307509245649E-2</v>
      </c>
      <c r="Q35" s="82">
        <f>Q16/Q17</f>
        <v>1.6764440014931159E-2</v>
      </c>
      <c r="R35" s="152"/>
      <c r="S35" s="152"/>
      <c r="T35" s="29"/>
      <c r="U35" s="29"/>
      <c r="V35" s="29"/>
      <c r="W35" s="29"/>
      <c r="X35" s="29"/>
    </row>
    <row r="36" spans="1:24" ht="15" x14ac:dyDescent="0.2">
      <c r="A36" s="213" t="s">
        <v>20</v>
      </c>
      <c r="B36" s="213"/>
      <c r="C36" s="82">
        <f t="shared" si="21"/>
        <v>1</v>
      </c>
      <c r="D36" s="82">
        <f t="shared" si="21"/>
        <v>1</v>
      </c>
      <c r="E36" s="82">
        <f t="shared" si="21"/>
        <v>1</v>
      </c>
      <c r="F36" s="82">
        <f t="shared" si="21"/>
        <v>1</v>
      </c>
      <c r="G36" s="82">
        <f t="shared" si="21"/>
        <v>1</v>
      </c>
      <c r="H36" s="82">
        <f t="shared" si="21"/>
        <v>1</v>
      </c>
      <c r="I36" s="82">
        <f t="shared" si="21"/>
        <v>1</v>
      </c>
      <c r="J36" s="82">
        <f t="shared" si="21"/>
        <v>1</v>
      </c>
      <c r="K36" s="82">
        <f t="shared" si="21"/>
        <v>1</v>
      </c>
      <c r="L36" s="82">
        <f t="shared" si="21"/>
        <v>1</v>
      </c>
      <c r="M36" s="82">
        <f t="shared" si="21"/>
        <v>1</v>
      </c>
      <c r="N36" s="82">
        <f t="shared" si="19"/>
        <v>1</v>
      </c>
      <c r="O36" s="82">
        <f t="shared" si="19"/>
        <v>1</v>
      </c>
      <c r="P36" s="82">
        <f t="shared" ref="P36" si="33">P17/P$17</f>
        <v>1</v>
      </c>
      <c r="Q36" s="82">
        <f>Q17/Q17</f>
        <v>1</v>
      </c>
      <c r="R36" s="152"/>
      <c r="S36" s="152"/>
      <c r="T36" s="29"/>
      <c r="U36" s="29"/>
      <c r="V36" s="29"/>
      <c r="W36" s="29"/>
      <c r="X36" s="29"/>
    </row>
    <row r="37" spans="1:24" x14ac:dyDescent="0.2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4" x14ac:dyDescent="0.2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4" x14ac:dyDescent="0.2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4" x14ac:dyDescent="0.2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4" x14ac:dyDescent="0.2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  <row r="42" spans="1:24" x14ac:dyDescent="0.2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4" x14ac:dyDescent="0.2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4" x14ac:dyDescent="0.2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1:24" x14ac:dyDescent="0.2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1:24" x14ac:dyDescent="0.2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4" x14ac:dyDescent="0.2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4" x14ac:dyDescent="0.2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3:23" x14ac:dyDescent="0.2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</sheetData>
  <mergeCells count="19">
    <mergeCell ref="S3:AD3"/>
    <mergeCell ref="A11:A13"/>
    <mergeCell ref="A3:A4"/>
    <mergeCell ref="B3:B4"/>
    <mergeCell ref="A5:A10"/>
    <mergeCell ref="C3:Q3"/>
    <mergeCell ref="A14:B14"/>
    <mergeCell ref="A15:B15"/>
    <mergeCell ref="A16:B16"/>
    <mergeCell ref="A17:B17"/>
    <mergeCell ref="A22:A23"/>
    <mergeCell ref="B22:B23"/>
    <mergeCell ref="C22:Q22"/>
    <mergeCell ref="A36:B36"/>
    <mergeCell ref="A24:A29"/>
    <mergeCell ref="A30:A32"/>
    <mergeCell ref="A33:B33"/>
    <mergeCell ref="A34:B34"/>
    <mergeCell ref="A35:B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Kietosios dalelės (KD.10)</vt:lpstr>
      <vt:lpstr>Anglies monoksidas (CO)</vt:lpstr>
      <vt:lpstr>TSP</vt:lpstr>
    </vt:vector>
  </TitlesOfParts>
  <Company>UAB Penki kontinentai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Steigvilė</dc:creator>
  <cp:lastModifiedBy>Virginijus Ausiejus</cp:lastModifiedBy>
  <dcterms:created xsi:type="dcterms:W3CDTF">2017-02-16T09:43:55Z</dcterms:created>
  <dcterms:modified xsi:type="dcterms:W3CDTF">2021-04-13T11:33:49Z</dcterms:modified>
</cp:coreProperties>
</file>